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iclei.oliveira\Nextcloud\Coordenação de Informações Institucionais\Gestão de Riscos\Ufopa\"/>
    </mc:Choice>
  </mc:AlternateContent>
  <xr:revisionPtr revIDLastSave="0" documentId="13_ncr:1_{EF4A91F6-687F-40DE-AC0D-F787B50D37CD}" xr6:coauthVersionLast="47" xr6:coauthVersionMax="47" xr10:uidLastSave="{00000000-0000-0000-0000-000000000000}"/>
  <bookViews>
    <workbookView xWindow="28692" yWindow="-108" windowWidth="29016" windowHeight="15696" firstSheet="1" activeTab="3" xr2:uid="{30D19F86-14AF-495A-B8C6-53AEF61A73E7}"/>
  </bookViews>
  <sheets>
    <sheet name="Categorias" sheetId="3" state="hidden" r:id="rId1"/>
    <sheet name="Matriz de risco" sheetId="2" r:id="rId2"/>
    <sheet name="Processo" sheetId="5" r:id="rId3"/>
    <sheet name="Mapa de Riscos" sheetId="1" r:id="rId4"/>
    <sheet name="Plano de Respostas" sheetId="4" r:id="rId5"/>
  </sheets>
  <definedNames>
    <definedName name="Categorias">_xludf.ISBLANK(Categorias!$A:$A)</definedName>
    <definedName name="Controles">Tabela2[]</definedName>
    <definedName name="Impacto" xml:space="preserve"> Tabela8[]</definedName>
    <definedName name="Probabilidade">Tabela7[]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L9" i="1"/>
  <c r="O9" i="1"/>
  <c r="D4" i="4"/>
  <c r="C4" i="4"/>
  <c r="M9" i="1"/>
  <c r="P9" i="1"/>
  <c r="R9" i="1"/>
  <c r="U9" i="1"/>
  <c r="V9" i="1"/>
  <c r="H2" i="3" a="1"/>
  <c r="H2" i="3"/>
  <c r="S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<sst xmlns="http://schemas.openxmlformats.org/spreadsheetml/2006/main" count="235" uniqueCount="186">
  <si>
    <t>Setor</t>
  </si>
  <si>
    <t>Risco Identificado</t>
  </si>
  <si>
    <t>Data de Registro</t>
  </si>
  <si>
    <t>Fatores de Riscos (causas)</t>
  </si>
  <si>
    <t>Impactos provocados (consequências)</t>
  </si>
  <si>
    <t>Alta</t>
  </si>
  <si>
    <t>Média</t>
  </si>
  <si>
    <t>Baixa</t>
  </si>
  <si>
    <t>Baixo</t>
  </si>
  <si>
    <t>Médio</t>
  </si>
  <si>
    <t>PROBABILIDADE</t>
  </si>
  <si>
    <t>IMPACTO</t>
  </si>
  <si>
    <t>Muito Baixa</t>
  </si>
  <si>
    <t>Muito Baixo</t>
  </si>
  <si>
    <t>Muito Alta</t>
  </si>
  <si>
    <t>Faixa</t>
  </si>
  <si>
    <t>Categoria</t>
  </si>
  <si>
    <t>Tolerância</t>
  </si>
  <si>
    <t>1 a 6</t>
  </si>
  <si>
    <t>8 a 12</t>
  </si>
  <si>
    <t>15 e 16</t>
  </si>
  <si>
    <t>20 e 25</t>
  </si>
  <si>
    <t>Moderado</t>
  </si>
  <si>
    <t>Alto</t>
  </si>
  <si>
    <t>Crítico</t>
  </si>
  <si>
    <t>Aceitável: Manter o nível de risco, mas nenhuma ação necessária</t>
  </si>
  <si>
    <t>Tolerável: Plano de ação opcional, mas recomendado. Eliminar ou reduzir ao nível mais baixo possível.</t>
  </si>
  <si>
    <t>Não Tolerável: Plano de ação é mandatório e com prioridade média para eliminar ou reduzir</t>
  </si>
  <si>
    <t>Não Tolerável: Plano de ação é mandatório e com prioridade máxima para eliminar ou reduzir.</t>
  </si>
  <si>
    <t>Matriz de Risco - Probabilidade x impacto</t>
  </si>
  <si>
    <t>Riscos operacionais</t>
  </si>
  <si>
    <t>Riscos de imagem/reputação</t>
  </si>
  <si>
    <t>Riscos legais</t>
  </si>
  <si>
    <t>Riscos financeiros/orçamentários</t>
  </si>
  <si>
    <t>Riscos ambientais</t>
  </si>
  <si>
    <t>Riscos de comunicação e informação</t>
  </si>
  <si>
    <t>Riscos de Integridade</t>
  </si>
  <si>
    <t>Probabilidade</t>
  </si>
  <si>
    <t>Impacto</t>
  </si>
  <si>
    <t>Nível do Risco</t>
  </si>
  <si>
    <t>Ordem de Prioridade</t>
  </si>
  <si>
    <t>Muito Alto</t>
  </si>
  <si>
    <t>Classificação</t>
  </si>
  <si>
    <t>Id</t>
  </si>
  <si>
    <t>Nível</t>
  </si>
  <si>
    <t>Fator</t>
  </si>
  <si>
    <t>Inexistente</t>
  </si>
  <si>
    <t>Fraco</t>
  </si>
  <si>
    <t>Mediano</t>
  </si>
  <si>
    <t>Satisfatório</t>
  </si>
  <si>
    <t>Forte</t>
  </si>
  <si>
    <t>Categoria de risco</t>
  </si>
  <si>
    <t>Reclassificação</t>
  </si>
  <si>
    <t>Risco Residual</t>
  </si>
  <si>
    <t>IdRisco</t>
  </si>
  <si>
    <t>Risco</t>
  </si>
  <si>
    <t>Causa</t>
  </si>
  <si>
    <t>Controles Internos</t>
  </si>
  <si>
    <t>Ação</t>
  </si>
  <si>
    <t>ICED</t>
  </si>
  <si>
    <t>IBEF</t>
  </si>
  <si>
    <t>CALE</t>
  </si>
  <si>
    <t>CJUR</t>
  </si>
  <si>
    <t>CMAL</t>
  </si>
  <si>
    <t>COBI</t>
  </si>
  <si>
    <t>CORI</t>
  </si>
  <si>
    <t>ICTA</t>
  </si>
  <si>
    <t>ICS</t>
  </si>
  <si>
    <t>IEG</t>
  </si>
  <si>
    <t>ISCO</t>
  </si>
  <si>
    <t>PROAD</t>
  </si>
  <si>
    <t>PROEN</t>
  </si>
  <si>
    <t>PROCCE</t>
  </si>
  <si>
    <t>PROGES</t>
  </si>
  <si>
    <t>Risco Priorizado</t>
  </si>
  <si>
    <t>PROGEP</t>
  </si>
  <si>
    <t>PROPPIT</t>
  </si>
  <si>
    <t>PROPLAN</t>
  </si>
  <si>
    <t>REITORIA</t>
  </si>
  <si>
    <t>AIT</t>
  </si>
  <si>
    <t>ARNI</t>
  </si>
  <si>
    <t>ASCOM</t>
  </si>
  <si>
    <t>AUDIN</t>
  </si>
  <si>
    <t>CPADS</t>
  </si>
  <si>
    <t>CTIC</t>
  </si>
  <si>
    <t>RIDH</t>
  </si>
  <si>
    <t>SIBI</t>
  </si>
  <si>
    <t>SINFRA</t>
  </si>
  <si>
    <t>CERIMONIAL</t>
  </si>
  <si>
    <t>Início</t>
  </si>
  <si>
    <t>Fim</t>
  </si>
  <si>
    <t>Ações Planejadas</t>
  </si>
  <si>
    <t>Requer Plano de Ação</t>
  </si>
  <si>
    <t>Resposta ao Risco</t>
  </si>
  <si>
    <t>Objeto de Análise:</t>
  </si>
  <si>
    <t>PESO</t>
  </si>
  <si>
    <t>DESCRIÇÃO DA PROBABILIDADE</t>
  </si>
  <si>
    <t>Muito baixa</t>
  </si>
  <si>
    <t>Acontece apenas em situações excepcionais. Não há histórico conhecido do evento ou não há indícios que sinalizem sua ocorrência.</t>
  </si>
  <si>
    <t>Analisando as causas e o histórico conhecido apontam para baixa frequência de ocorrência.</t>
  </si>
  <si>
    <t>Repete-se com frequência razoável e já há indícios que possa ocorrer.</t>
  </si>
  <si>
    <t>Repete-se com elevada frequência ou há muitos indícios que ocorrerá.</t>
  </si>
  <si>
    <t>Ocorrência quase garantida.</t>
  </si>
  <si>
    <t>DESCRIÇÃO DO IMPACTO</t>
  </si>
  <si>
    <t>Muito baixo</t>
  </si>
  <si>
    <t>Compromete minimamente o atingimento do objetivo ou do resultado esperado; para fins práticos, não altera o alcance do objetivo/resultado.</t>
  </si>
  <si>
    <t>Compromete em alguma medida o alcance do objetivo/resultado, mas não impede o alcance da maior parte do objetivo/resultado.</t>
  </si>
  <si>
    <t>Compromete razoavelmente o alcance do objetivo/resultado.</t>
  </si>
  <si>
    <t>Compromete a maior parte do atingimento do objetivo/resultado.</t>
  </si>
  <si>
    <t>Compromete totalmente ou quase totalmente o atingimento do objetivo/resultado.</t>
  </si>
  <si>
    <t>Descrição</t>
  </si>
  <si>
    <t>Controles inexistentes, mal desenhados ou mal implementados, isto é, não funcionais.</t>
  </si>
  <si>
    <t>Controles têm abordagens ad hoc, tendem a ser aplicados caso a caso, a responsabilidade é individual, havendo elevado grau de confiança no conhecimento das pessoas</t>
  </si>
  <si>
    <t>Controles implementados mitigam alguns aspectos do risco, mas não contemplam todos os aspectos relevantes do risco devido a deficiências no desenho ou nas ferramentas utilizadas.</t>
  </si>
  <si>
    <t>Controles implementados e sustentados por ferramentas adequadas e, embora passíveis de aperfeiçoamento, mitigam o risco satisfatoriamente.</t>
  </si>
  <si>
    <t>Controles implementados podem ser considerados a “melhor prática”, mitigando todos os aspectos relevantes do risco.</t>
  </si>
  <si>
    <t>Escala de Probabilidade</t>
  </si>
  <si>
    <t>Escala de impacto</t>
  </si>
  <si>
    <t>Fatores de Avaliação dos Controles Internos</t>
  </si>
  <si>
    <t>IFII</t>
  </si>
  <si>
    <t>CITB</t>
  </si>
  <si>
    <t>Situação do Risco</t>
  </si>
  <si>
    <t>Situação da Ação</t>
  </si>
  <si>
    <t>Efetividade da ação</t>
  </si>
  <si>
    <t>IDENTIFICAÇÂO</t>
  </si>
  <si>
    <t>Reponsável pela Avaliação</t>
  </si>
  <si>
    <t>AVALIÇÃO</t>
  </si>
  <si>
    <t>Plano de Contigência</t>
  </si>
  <si>
    <t>Crítérios para ativação do plano</t>
  </si>
  <si>
    <t>Responsável pela ativação do plano</t>
  </si>
  <si>
    <t>Unidade:</t>
  </si>
  <si>
    <t>Objetivos PDI</t>
  </si>
  <si>
    <t>Contribuir para a formação de cidadãos, com ênfase na interdisciplinaridade, na interculturalidade e na indissociabilidade ensino-pesquisa-extensão.</t>
  </si>
  <si>
    <t>Reconhecer e promover saberes tradicionais e artísticos em diálogo com a sociedade.</t>
  </si>
  <si>
    <t>Promover e desenvolver saberes científicos e tecnológicos em diálogo com a sociedade.</t>
  </si>
  <si>
    <t>Apoiar o desenvolvimento sustentável e contribuir com a redução das desigualdades na região amazônica por meio de soluções e práticas inovadoras.</t>
  </si>
  <si>
    <t>Promover a excelência dos cursos de graduação e pós-graduação.</t>
  </si>
  <si>
    <t>Valorizar os processos formativos interdisciplinares, interculturais e de integração ensino-pesquisaextensão.</t>
  </si>
  <si>
    <t>Fortalecer a integração com a educação básica.</t>
  </si>
  <si>
    <t>Promover a cultura regional e as ações em diálogo com a sociedade.</t>
  </si>
  <si>
    <t>Ampliar e consolidar as relações acadêmicas e institucionais, nacionais e internacionais.</t>
  </si>
  <si>
    <t>Acompanhar, assistir, motivar e valorizar o corpo discente.</t>
  </si>
  <si>
    <t>Garantir a acessibilidade e inclusão de pessoas com deficiência ou mobilidade reduzida na universidade.</t>
  </si>
  <si>
    <t>Aperfeiçoar a gestão administrativa, a transparência e a governança institucional.</t>
  </si>
  <si>
    <t>Aprimorar os mecanismos de avaliação e de resposta institucional.</t>
  </si>
  <si>
    <t>Aprimorar a comunicação institucional integrada.</t>
  </si>
  <si>
    <t>Promover a sustentabilidade nos contratos, ações administrativas e acadêmicas.</t>
  </si>
  <si>
    <t>Motivar, valorizar e promover a qualidade de vida dos servidores.</t>
  </si>
  <si>
    <t>Qualificar e capacitar continuamente os servidores, bem como aperfeiçoar a estrutura organizacional.</t>
  </si>
  <si>
    <t>Ampliar, aprimorar e renovar a infraestrutura física, a frota e capacidade laboratorial instalada.</t>
  </si>
  <si>
    <t>Ampliar e aprimorar a infraestrutura de Tecnologia da Informação e Comunicação (TIC) com critérios de acessibilidade e sustentabilidade.</t>
  </si>
  <si>
    <t>Implementar e aprimorar os sistemas de informação institucionais e garantir a acessibilidade em todos os serviços de TIC da Ufopa.</t>
  </si>
  <si>
    <t>Ampliar a captação de recursos dos setores governamentais e não governamentais.</t>
  </si>
  <si>
    <t>Buscar a eficiência e a eficácia na aplicação dos recursos em consonância com o planejamento institucional.</t>
  </si>
  <si>
    <t>Categoria de Riscos</t>
  </si>
  <si>
    <t>Eventos que possam comprometer as atividades, normalmente associados a falhas, deficiências ou à inadequação de processos internos, pessoas, infraestrutura e sistemas</t>
  </si>
  <si>
    <t>Riscos de LGDP</t>
  </si>
  <si>
    <t>Riscos Estratégicos</t>
  </si>
  <si>
    <t>Riscos Tecnológicos</t>
  </si>
  <si>
    <t>Riscos de Segurança na Informação</t>
  </si>
  <si>
    <t>Eventos derivados de alterações legislativas ou normativas que possam comprometer as atividades</t>
  </si>
  <si>
    <t>Eventos que possam comprometer a capacidade de contar com os recursos orçamentários e financeiros necessários à realização das atividades, ou eventos que possam comprometer a própria execução orçamentária, como atrasos no cronograma de licitações</t>
  </si>
  <si>
    <t>Eventos que possam causar impacto ambiental, provocando alterações das propriedades físicas, químicas e biológicas do meio ambiente</t>
  </si>
  <si>
    <t>Eventos que podem comprometer a geração de informações, prejudicando a sua tempestividade, atualização, precisão e acesso, dificultando o armazenamento, coleta e divulgação.</t>
  </si>
  <si>
    <t>Eventos relacionados com corrupção, fraudes, irregularidades, desvios éticos e conduta que podem corromper os valores defendidos pela Ufopa.</t>
  </si>
  <si>
    <t>Eventos relacionados a segurança de dados, acesso indevido a dados, perda de dados, armazenamento inseguro, vazamento de dados, ransomware (sequestro de dados) phishing (obtenção de informação confidencial).</t>
  </si>
  <si>
    <t>Eventos relacionados e voltados para o cumprimento da missão e visão de futuro.</t>
  </si>
  <si>
    <t>Eventos representados por falhas, obsolência de equipamentos e instalações, ou a sistemas informatizados de controle e comunicação. Geralmente esses riscos impossibilitam a continuidade das atividades da organização ao longo da sua cadeia de valor.</t>
  </si>
  <si>
    <t>Eventos ligados a possibilidade de determinada ameaça explorar vulnerabilidades de um ativo ou conjunto de ativos (recursos humanos, informação, instalações) e vai prejudicar as atividades da organização. Vazamento de informação chave.</t>
  </si>
  <si>
    <t>Eventos que possam comprometer a confiança da sociedade em relação à capacidade de cumprir a missão</t>
  </si>
  <si>
    <t>Descrição da ação para evitar que o risco aconteça (ação preventiva)</t>
  </si>
  <si>
    <t>Responsável pela execuçãa da ação</t>
  </si>
  <si>
    <r>
      <t>Entrada (Input):</t>
    </r>
    <r>
      <rPr>
        <sz val="11"/>
        <color theme="1"/>
        <rFont val="Calibri"/>
        <family val="2"/>
        <scheme val="minor"/>
      </rPr>
      <t xml:space="preserve"> O que é necessário ter para iniciar o processo.</t>
    </r>
  </si>
  <si>
    <r>
      <t>Atividades (Processamento):</t>
    </r>
    <r>
      <rPr>
        <sz val="11"/>
        <color theme="1"/>
        <rFont val="Calibri"/>
        <family val="2"/>
        <scheme val="minor"/>
      </rPr>
      <t xml:space="preserve"> O que precisa ser feito para transformar a entrada.</t>
    </r>
  </si>
  <si>
    <r>
      <t>Saída (Output):</t>
    </r>
    <r>
      <rPr>
        <sz val="11"/>
        <color theme="1"/>
        <rFont val="Calibri"/>
        <family val="2"/>
        <scheme val="minor"/>
      </rPr>
      <t xml:space="preserve"> O resultado obtido após a transformação da entrada pelo processamento.</t>
    </r>
  </si>
  <si>
    <t>Essa planilha ajuda, de forma resumida, a entender o seu processo.</t>
  </si>
  <si>
    <t xml:space="preserve"> </t>
  </si>
  <si>
    <t xml:space="preserve"> 1º Liste o que você precisa ter para iniciar o seu processo, isso ajuda na identificação dos riscos relacionados ao início de execução do processo. 
Entrada: ingredientes (farinha de trigo)</t>
  </si>
  <si>
    <t xml:space="preserve">Exemplo: Processo de Fazer um bolo: </t>
  </si>
  <si>
    <t>2º Liste as atividades necessárias para transformar os entradas no produto final desejado (saída)
Exemplo: Misturar os ingredientes secos</t>
  </si>
  <si>
    <t>3º Liste a saída de cada atividade
Exemplo: mistura homogênea com todos os ingredientes distribuídos</t>
  </si>
  <si>
    <t>Identificação dos Riscos:</t>
  </si>
  <si>
    <t>Para identificar os riscos, faça o seguinte questionamento: Quais eventos podem evitar ou atrasar ou prejudicar o alcance do meu resultado?</t>
  </si>
  <si>
    <r>
      <t xml:space="preserve">Processo: </t>
    </r>
    <r>
      <rPr>
        <sz val="10"/>
        <color theme="1"/>
        <rFont val="Rawline"/>
      </rPr>
      <t>nome do processo</t>
    </r>
  </si>
  <si>
    <t>Nome do Processo</t>
  </si>
  <si>
    <t>Atividade do Processo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</si>
</sst>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0.0"/>
    <numFmt numFmtId="165" formatCode="##&quot;/&quot;##&quot;/&quot;####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Rawline"/>
    </font>
    <font>
      <sz val="8"/>
      <color theme="1"/>
      <name val="Rawline"/>
    </font>
    <font>
      <sz val="10"/>
      <color theme="1"/>
      <name val="Rawline"/>
    </font>
    <font>
      <b/>
      <sz val="10"/>
      <color theme="1"/>
      <name val="Rawline"/>
    </font>
    <font>
      <sz val="7"/>
      <color theme="1"/>
      <name val="Rawline"/>
    </font>
    <font>
      <b/>
      <sz val="11"/>
      <name val="Rawline"/>
    </font>
    <font>
      <sz val="11"/>
      <name val="Rawline"/>
    </font>
    <font>
      <sz val="11"/>
      <name val="Calibri"/>
      <family val="2"/>
      <scheme val="minor"/>
    </font>
    <font>
      <b/>
      <sz val="8"/>
      <color theme="1"/>
      <name val="Rawline"/>
    </font>
    <font>
      <b/>
      <sz val="10"/>
      <color theme="0"/>
      <name val="Rawline"/>
    </font>
    <font>
      <b/>
      <sz val="10"/>
      <name val="Rawline"/>
    </font>
    <font>
      <sz val="10"/>
      <name val="Rawline"/>
    </font>
    <font>
      <sz val="9"/>
      <color theme="1"/>
      <name val="Rawline"/>
    </font>
    <font>
      <b/>
      <sz val="9"/>
      <color theme="1"/>
      <name val="Rawline"/>
    </font>
    <font>
      <b/>
      <sz val="11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85B5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2E070"/>
        <bgColor indexed="64"/>
      </patternFill>
    </fill>
    <fill>
      <patternFill patternType="solid">
        <fgColor rgb="FFB4C72B"/>
        <bgColor indexed="64"/>
      </patternFill>
    </fill>
    <fill>
      <patternFill patternType="solid">
        <fgColor rgb="FFFED969"/>
        <bgColor indexed="64"/>
      </patternFill>
    </fill>
    <fill>
      <patternFill patternType="solid">
        <fgColor rgb="FFFFBF60"/>
        <bgColor indexed="64"/>
      </patternFill>
    </fill>
    <fill>
      <patternFill patternType="solid">
        <fgColor rgb="FFEC987B"/>
        <bgColor indexed="64"/>
      </patternFill>
    </fill>
    <fill>
      <patternFill patternType="solid">
        <fgColor rgb="FFFFA41D"/>
        <bgColor indexed="64"/>
      </patternFill>
    </fill>
    <fill>
      <patternFill patternType="solid">
        <fgColor rgb="FF3B4959"/>
        <bgColor indexed="64"/>
      </patternFill>
    </fill>
    <fill>
      <patternFill patternType="solid">
        <fgColor rgb="FFA5B3C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5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2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164" fontId="2" fillId="0" borderId="0" xfId="0" applyNumberFormat="1" applyFont="1"/>
    <xf numFmtId="0" fontId="4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6" fillId="3" borderId="0" xfId="0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/>
    </xf>
    <xf numFmtId="0" fontId="3" fillId="6" borderId="5" xfId="0" applyFont="1" applyFill="1" applyBorder="1" applyAlignment="1">
      <alignment horizontal="left" vertical="center"/>
    </xf>
    <xf numFmtId="0" fontId="3" fillId="8" borderId="4" xfId="0" applyFont="1" applyFill="1" applyBorder="1" applyAlignment="1">
      <alignment horizontal="left" vertical="center"/>
    </xf>
    <xf numFmtId="0" fontId="3" fillId="8" borderId="5" xfId="0" applyFont="1" applyFill="1" applyBorder="1" applyAlignment="1">
      <alignment horizontal="left" vertical="center"/>
    </xf>
    <xf numFmtId="0" fontId="3" fillId="9" borderId="4" xfId="0" applyFont="1" applyFill="1" applyBorder="1" applyAlignment="1">
      <alignment horizontal="left" vertical="center"/>
    </xf>
    <xf numFmtId="0" fontId="3" fillId="9" borderId="5" xfId="0" applyFont="1" applyFill="1" applyBorder="1" applyAlignment="1">
      <alignment horizontal="left" vertical="center"/>
    </xf>
    <xf numFmtId="0" fontId="3" fillId="10" borderId="7" xfId="0" applyFont="1" applyFill="1" applyBorder="1" applyAlignment="1">
      <alignment horizontal="left" vertical="center"/>
    </xf>
    <xf numFmtId="0" fontId="3" fillId="10" borderId="8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1" fontId="4" fillId="0" borderId="0" xfId="1" applyNumberFormat="1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14" fontId="4" fillId="0" borderId="0" xfId="0" applyNumberFormat="1" applyFont="1" applyAlignment="1">
      <alignment vertical="center"/>
    </xf>
    <xf numFmtId="0" fontId="10" fillId="0" borderId="12" xfId="0" applyFont="1" applyBorder="1" applyAlignment="1">
      <alignment horizontal="justify" vertical="center" wrapText="1"/>
    </xf>
    <xf numFmtId="0" fontId="3" fillId="0" borderId="12" xfId="0" applyFont="1" applyBorder="1" applyAlignment="1">
      <alignment horizontal="justify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14" fontId="12" fillId="0" borderId="0" xfId="0" applyNumberFormat="1" applyFont="1" applyAlignment="1">
      <alignment horizontal="left" vertical="center"/>
    </xf>
    <xf numFmtId="0" fontId="4" fillId="14" borderId="0" xfId="0" applyFont="1" applyFill="1" applyAlignment="1">
      <alignment horizontal="center" vertical="center" wrapText="1"/>
    </xf>
    <xf numFmtId="0" fontId="13" fillId="15" borderId="0" xfId="0" applyFont="1" applyFill="1" applyAlignment="1">
      <alignment vertical="center"/>
    </xf>
    <xf numFmtId="0" fontId="13" fillId="16" borderId="0" xfId="0" applyFont="1" applyFill="1" applyAlignment="1">
      <alignment horizontal="center" vertical="center"/>
    </xf>
    <xf numFmtId="0" fontId="13" fillId="16" borderId="0" xfId="0" applyFont="1" applyFill="1" applyAlignment="1">
      <alignment vertical="center"/>
    </xf>
    <xf numFmtId="0" fontId="13" fillId="16" borderId="0" xfId="0" applyFont="1" applyFill="1" applyAlignment="1">
      <alignment vertical="center" wrapText="1"/>
    </xf>
    <xf numFmtId="0" fontId="13" fillId="16" borderId="0" xfId="0" applyFont="1" applyFill="1" applyAlignment="1">
      <alignment horizontal="left" vertical="center"/>
    </xf>
    <xf numFmtId="0" fontId="4" fillId="17" borderId="0" xfId="0" applyFont="1" applyFill="1" applyAlignment="1">
      <alignment horizontal="left" vertical="center"/>
    </xf>
    <xf numFmtId="14" fontId="4" fillId="0" borderId="0" xfId="0" applyNumberFormat="1" applyFont="1" applyAlignment="1">
      <alignment horizontal="left" vertical="center" wrapText="1"/>
    </xf>
    <xf numFmtId="0" fontId="4" fillId="0" borderId="13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15" fillId="0" borderId="14" xfId="0" applyFont="1" applyBorder="1" applyAlignment="1">
      <alignment horizontal="justify" vertical="center" wrapText="1"/>
    </xf>
    <xf numFmtId="165" fontId="4" fillId="0" borderId="0" xfId="0" applyNumberFormat="1" applyFont="1" applyAlignment="1">
      <alignment horizontal="left" vertical="center"/>
    </xf>
    <xf numFmtId="0" fontId="16" fillId="0" borderId="0" xfId="0" applyFont="1" applyAlignment="1">
      <alignment vertical="center"/>
    </xf>
    <xf numFmtId="0" fontId="4" fillId="19" borderId="0" xfId="0" applyFont="1" applyFill="1" applyAlignment="1">
      <alignment vertical="center"/>
    </xf>
    <xf numFmtId="0" fontId="5" fillId="19" borderId="0" xfId="0" applyFont="1" applyFill="1" applyAlignment="1">
      <alignment vertical="center"/>
    </xf>
    <xf numFmtId="0" fontId="4" fillId="19" borderId="0" xfId="0" applyFont="1" applyFill="1" applyAlignment="1">
      <alignment vertical="center" wrapText="1"/>
    </xf>
    <xf numFmtId="0" fontId="4" fillId="20" borderId="0" xfId="0" applyFont="1" applyFill="1" applyAlignment="1">
      <alignment vertical="center"/>
    </xf>
    <xf numFmtId="0" fontId="14" fillId="0" borderId="14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/>
    </xf>
    <xf numFmtId="0" fontId="15" fillId="0" borderId="14" xfId="0" applyFont="1" applyBorder="1" applyAlignment="1">
      <alignment horizontal="left" vertical="center" wrapText="1"/>
    </xf>
    <xf numFmtId="0" fontId="5" fillId="5" borderId="0" xfId="0" applyFont="1" applyFill="1" applyAlignment="1">
      <alignment horizontal="center" vertical="center" textRotation="90"/>
    </xf>
    <xf numFmtId="0" fontId="5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3" fillId="4" borderId="6" xfId="0" applyFont="1" applyFill="1" applyBorder="1" applyAlignment="1">
      <alignment horizontal="left" vertical="center"/>
    </xf>
    <xf numFmtId="0" fontId="3" fillId="4" borderId="10" xfId="0" applyFont="1" applyFill="1" applyBorder="1" applyAlignment="1">
      <alignment horizontal="left" vertical="center"/>
    </xf>
    <xf numFmtId="0" fontId="3" fillId="6" borderId="6" xfId="0" applyFont="1" applyFill="1" applyBorder="1" applyAlignment="1">
      <alignment horizontal="left" vertical="center" wrapText="1"/>
    </xf>
    <xf numFmtId="0" fontId="3" fillId="6" borderId="10" xfId="0" applyFont="1" applyFill="1" applyBorder="1" applyAlignment="1">
      <alignment horizontal="left" vertical="center" wrapText="1"/>
    </xf>
    <xf numFmtId="0" fontId="3" fillId="8" borderId="6" xfId="0" applyFont="1" applyFill="1" applyBorder="1" applyAlignment="1">
      <alignment horizontal="left" vertical="center" wrapText="1"/>
    </xf>
    <xf numFmtId="0" fontId="3" fillId="8" borderId="10" xfId="0" applyFont="1" applyFill="1" applyBorder="1" applyAlignment="1">
      <alignment horizontal="left" vertical="center" wrapText="1"/>
    </xf>
    <xf numFmtId="0" fontId="3" fillId="9" borderId="6" xfId="0" applyFont="1" applyFill="1" applyBorder="1" applyAlignment="1">
      <alignment horizontal="left" vertical="center" wrapText="1"/>
    </xf>
    <xf numFmtId="0" fontId="3" fillId="9" borderId="10" xfId="0" applyFont="1" applyFill="1" applyBorder="1" applyAlignment="1">
      <alignment horizontal="left" vertical="center" wrapText="1"/>
    </xf>
    <xf numFmtId="0" fontId="3" fillId="10" borderId="9" xfId="0" applyFont="1" applyFill="1" applyBorder="1" applyAlignment="1">
      <alignment horizontal="left" vertical="center" wrapText="1"/>
    </xf>
    <xf numFmtId="0" fontId="3" fillId="10" borderId="11" xfId="0" applyFont="1" applyFill="1" applyBorder="1" applyAlignment="1">
      <alignment horizontal="left" vertical="center" wrapText="1"/>
    </xf>
    <xf numFmtId="0" fontId="4" fillId="19" borderId="0" xfId="0" applyFont="1" applyFill="1" applyAlignment="1">
      <alignment horizontal="left" vertical="center" wrapText="1"/>
    </xf>
    <xf numFmtId="0" fontId="11" fillId="18" borderId="0" xfId="0" applyFont="1" applyFill="1" applyAlignment="1">
      <alignment horizontal="left" vertical="center"/>
    </xf>
    <xf numFmtId="0" fontId="4" fillId="18" borderId="0" xfId="0" applyFont="1" applyFill="1" applyAlignment="1">
      <alignment horizontal="left" vertical="center"/>
    </xf>
    <xf numFmtId="0" fontId="11" fillId="12" borderId="0" xfId="0" applyFont="1" applyFill="1" applyAlignment="1">
      <alignment horizontal="right" vertical="center"/>
    </xf>
    <xf numFmtId="14" fontId="12" fillId="13" borderId="0" xfId="0" applyNumberFormat="1" applyFont="1" applyFill="1" applyAlignment="1">
      <alignment horizontal="left" vertical="center"/>
    </xf>
    <xf numFmtId="0" fontId="11" fillId="12" borderId="0" xfId="0" applyFont="1" applyFill="1" applyAlignment="1">
      <alignment horizontal="left" vertical="center"/>
    </xf>
    <xf numFmtId="0" fontId="12" fillId="13" borderId="0" xfId="0" applyFont="1" applyFill="1" applyAlignment="1">
      <alignment horizontal="left" vertical="center"/>
    </xf>
  </cellXfs>
  <cellStyles count="2">
    <cellStyle name="Normal" xfId="0" builtinId="0"/>
    <cellStyle name="Vírgula" xfId="1" builtinId="3"/>
  </cellStyles>
  <dxfs count="88">
    <dxf>
      <font>
        <b/>
        <i val="0"/>
        <color rgb="FFFF4B4B"/>
      </font>
    </dxf>
    <dxf>
      <fill>
        <patternFill>
          <bgColor rgb="FFD2E070"/>
        </patternFill>
      </fill>
    </dxf>
    <dxf>
      <fill>
        <patternFill>
          <bgColor rgb="FFFED969"/>
        </patternFill>
      </fill>
    </dxf>
    <dxf>
      <fill>
        <patternFill>
          <bgColor rgb="FFFFA41D"/>
        </patternFill>
      </fill>
    </dxf>
    <dxf>
      <fill>
        <patternFill>
          <bgColor rgb="FFEC987B"/>
        </patternFill>
      </fill>
    </dxf>
    <dxf>
      <fill>
        <patternFill>
          <bgColor rgb="FFD2E070"/>
        </patternFill>
      </fill>
    </dxf>
    <dxf>
      <fill>
        <patternFill>
          <bgColor rgb="FFB4C72B"/>
        </patternFill>
      </fill>
    </dxf>
    <dxf>
      <fill>
        <patternFill>
          <bgColor rgb="FFFED969"/>
        </patternFill>
      </fill>
    </dxf>
    <dxf>
      <fill>
        <patternFill>
          <bgColor rgb="FFFFA41D"/>
        </patternFill>
      </fill>
    </dxf>
    <dxf>
      <fill>
        <patternFill>
          <bgColor rgb="FFEC987B"/>
        </patternFill>
      </fill>
    </dxf>
    <dxf>
      <fill>
        <patternFill>
          <bgColor rgb="FFB4C72B"/>
        </patternFill>
      </fill>
    </dxf>
    <dxf>
      <fill>
        <patternFill>
          <bgColor rgb="FFFED969"/>
        </patternFill>
      </fill>
    </dxf>
    <dxf>
      <fill>
        <patternFill>
          <bgColor rgb="FFFFA41D"/>
        </patternFill>
      </fill>
    </dxf>
    <dxf>
      <fill>
        <patternFill>
          <bgColor rgb="FFEC987B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numFmt numFmtId="19" formatCode="dd/mm/yyyy"/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numFmt numFmtId="19" formatCode="dd/mm/yyyy"/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numFmt numFmtId="19" formatCode="dd/mm/yyyy"/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19" formatCode="dd/mm/yyyy"/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0" formatCode="General"/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numFmt numFmtId="165" formatCode="##&quot;/&quot;##&quot;/&quot;####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Rawline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/>
        <vertical/>
        <horizontal/>
      </border>
    </dxf>
    <dxf>
      <border outline="0"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awline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  <numFmt numFmtId="164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Rawline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Rawlin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Rawline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Rawline"/>
        <scheme val="none"/>
      </font>
    </dxf>
    <dxf>
      <border>
        <left style="thin">
          <color rgb="FF3B4959"/>
        </left>
      </border>
    </dxf>
    <dxf>
      <border>
        <left style="thin">
          <color theme="4"/>
        </left>
      </border>
    </dxf>
    <dxf>
      <border>
        <top style="thin">
          <color rgb="FF3B4959"/>
        </top>
      </border>
    </dxf>
    <dxf>
      <border>
        <top style="thin">
          <color rgb="FF3B4959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rgb="FF3B4959"/>
        </patternFill>
      </fill>
    </dxf>
    <dxf>
      <font>
        <color theme="1"/>
      </font>
      <border>
        <left style="thin">
          <color rgb="FF3B4959"/>
        </left>
        <right style="thin">
          <color rgb="FF3B4959"/>
        </right>
        <top style="thin">
          <color rgb="FF3B4959"/>
        </top>
        <bottom style="thin">
          <color rgb="FF3B4959"/>
        </bottom>
        <horizontal style="thin">
          <color rgb="FF3B4959"/>
        </horizontal>
      </border>
    </dxf>
  </dxfs>
  <tableStyles count="1" defaultTableStyle="TableStyleMedium2" defaultPivotStyle="PivotStyleLight16">
    <tableStyle name="ModeloGestaoRisco" pivot="0" count="9" xr9:uid="{93723F56-A87A-4C37-96B7-58DDB9ED7580}">
      <tableStyleElement type="wholeTable" dxfId="87"/>
      <tableStyleElement type="headerRow" dxfId="86"/>
      <tableStyleElement type="totalRow" dxfId="85"/>
      <tableStyleElement type="firstColumn" dxfId="84"/>
      <tableStyleElement type="lastColumn" dxfId="83"/>
      <tableStyleElement type="firstRowStripe" dxfId="82"/>
      <tableStyleElement type="secondRowStripe" dxfId="81"/>
      <tableStyleElement type="firstColumnStripe" dxfId="80"/>
      <tableStyleElement type="secondColumnStripe" dxfId="79"/>
    </tableStyle>
  </tableStyles>
  <colors>
    <mruColors>
      <color rgb="FFEC987B"/>
      <color rgb="FFA5B3C3"/>
      <color rgb="FF3B4959"/>
      <color rgb="FFD2E070"/>
      <color rgb="FFB4C72B"/>
      <color rgb="FFFF4B4B"/>
      <color rgb="FFFFA41D"/>
      <color rgb="FFFED969"/>
      <color rgb="FFFFBF60"/>
      <color rgb="FFC3D5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D3B44C8-61E3-4DDE-8B27-95F3C7645A56}" name="Tabela4" displayName="Tabela4" ref="A1:A12" totalsRowShown="0" headerRowDxfId="78" dataDxfId="77">
  <autoFilter ref="A1:A12" xr:uid="{2D3B44C8-61E3-4DDE-8B27-95F3C7645A56}"/>
  <tableColumns count="1">
    <tableColumn id="1" xr3:uid="{39C56BC8-5576-4E19-9214-39DD8F490685}" name="Categoria de risco" dataDxfId="76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8AEF871-1BEB-48E1-80AB-1A2FCADF2D9C}" name="Tabela2" displayName="Tabela2" ref="C1:D6" totalsRowShown="0" headerRowDxfId="75" dataDxfId="74">
  <autoFilter ref="C1:D6" xr:uid="{D8AEF871-1BEB-48E1-80AB-1A2FCADF2D9C}"/>
  <tableColumns count="2">
    <tableColumn id="1" xr3:uid="{E579D754-7DBA-48E1-927C-B145D30795BB}" name="Nível" dataDxfId="73"/>
    <tableColumn id="2" xr3:uid="{7A09BA21-F27A-4F8E-BDD9-050D8915202C}" name="Fator" dataDxfId="72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6AD9E82-EDAE-4982-83FC-2E398041F64B}" name="Setor" displayName="Setor" ref="F1:F32" totalsRowShown="0" headerRowDxfId="71" dataDxfId="70">
  <autoFilter ref="F1:F32" xr:uid="{46AD9E82-EDAE-4982-83FC-2E398041F64B}"/>
  <sortState xmlns:xlrd2="http://schemas.microsoft.com/office/spreadsheetml/2017/richdata2" ref="F2:F32">
    <sortCondition ref="F2:F32"/>
  </sortState>
  <tableColumns count="1">
    <tableColumn id="1" xr3:uid="{AFA4A0CE-8482-4B3D-822E-D805A7469835}" name="Setor" dataDxfId="69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F567722-39A6-4F6F-916B-EC09397C9F62}" name="Tabela7" displayName="Tabela7" ref="J1:K6" totalsRowShown="0" headerRowDxfId="68" dataDxfId="67">
  <autoFilter ref="J1:K6" xr:uid="{6F567722-39A6-4F6F-916B-EC09397C9F62}"/>
  <tableColumns count="2">
    <tableColumn id="1" xr3:uid="{44961196-88D2-4480-94CC-6B14CC0C7550}" name="Probabilidade" dataDxfId="66"/>
    <tableColumn id="2" xr3:uid="{913D98DB-D9BC-41FB-BE33-55AF73FBC0B7}" name="Fator" dataDxfId="65"/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CC0AC78-D3D8-46D7-93A4-1477AC348A09}" name="Tabela8" displayName="Tabela8" ref="M1:N6" totalsRowShown="0" headerRowDxfId="64" dataDxfId="63">
  <autoFilter ref="M1:N6" xr:uid="{8CC0AC78-D3D8-46D7-93A4-1477AC348A09}"/>
  <tableColumns count="2">
    <tableColumn id="1" xr3:uid="{169F02AA-DA11-4C96-AFB4-FF1C3AA728CF}" name="Impacto" dataDxfId="62"/>
    <tableColumn id="2" xr3:uid="{CBA0DA0E-9A25-4ED4-8DC7-DCA9280805BA}" name="Fator" dataDxfId="61"/>
  </tableColumns>
  <tableStyleInfo name="TableStyleLight1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C4D3BA-1312-444A-8DFD-6F56959526AD}" name="objetivos" displayName="objetivos" ref="P1:P23" totalsRowShown="0" headerRowDxfId="60" dataDxfId="59" tableBorderDxfId="58">
  <autoFilter ref="P1:P23" xr:uid="{B1C4D3BA-1312-444A-8DFD-6F56959526AD}"/>
  <sortState xmlns:xlrd2="http://schemas.microsoft.com/office/spreadsheetml/2017/richdata2" ref="P2:P23">
    <sortCondition ref="P2:P23"/>
  </sortState>
  <tableColumns count="1">
    <tableColumn id="1" xr3:uid="{5F8223C1-448E-4A1C-A5D5-8E60268DDEBC}" name="Objetivos PDI" dataDxfId="57"/>
  </tableColumns>
  <tableStyleInfo name="TableStyleLight8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3EB7D8E-2F32-4826-B60C-4F66CFAF9290}" name="Tabela10" displayName="Tabela10" ref="B18:D45" totalsRowShown="0" headerRowDxfId="56" dataDxfId="55">
  <autoFilter ref="B18:D45" xr:uid="{73EB7D8E-2F32-4826-B60C-4F66CFAF9290}"/>
  <tableColumns count="3">
    <tableColumn id="1" xr3:uid="{D13CA903-25BE-4843-8353-5C702E2DCD5D}" name="Entrada (Input): O que é necessário ter para iniciar o processo." dataDxfId="54"/>
    <tableColumn id="2" xr3:uid="{828B4620-2FE1-4F89-A759-ED10E66BAF0B}" name="Atividades (Processamento): O que precisa ser feito para transformar a entrada." dataDxfId="53"/>
    <tableColumn id="3" xr3:uid="{1ACE4F27-7006-4EBF-B5A8-5AA44A7E24BE}" name="Saída (Output): O resultado obtido após a transformação da entrada pelo processamento." dataDxfId="52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E4CE2E-FFE1-4EBA-98D7-C816F86C7CB4}" name="MapaRisco" displayName="MapaRisco" ref="B8:V9" totalsRowShown="0" headerRowDxfId="51" dataDxfId="50">
  <autoFilter ref="B8:V9" xr:uid="{C6E4CE2E-FFE1-4EBA-98D7-C816F86C7CB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</autoFilter>
  <tableColumns count="21">
    <tableColumn id="1" xr3:uid="{CD4998D2-614E-44EB-8FC8-8C583A2248FF}" name="Id" dataDxfId="49" dataCellStyle="Vírgula">
      <calculatedColumnFormula>IF(B8&lt;&gt;"",B8+1,"")</calculatedColumnFormula>
    </tableColumn>
    <tableColumn id="2" xr3:uid="{C7F4D3E1-7303-47A0-87D7-509B24021BEA}" name="Data de Registro" dataDxfId="48"/>
    <tableColumn id="3" xr3:uid="{369FACEC-2F3A-4C6E-A14D-2A29844E3A22}" name="Setor" dataDxfId="47">
      <calculatedColumnFormula>IF(MapaRisco[[#This Row],[Data de Registro]]="","",$D$2)</calculatedColumnFormula>
    </tableColumn>
    <tableColumn id="23" xr3:uid="{FF2D69ED-3677-440A-B702-54C2A366C310}" name="Atividade do Processo" dataDxfId="46"/>
    <tableColumn id="4" xr3:uid="{1BA27957-E41D-46D3-8D93-246AA950DE7C}" name="Risco Identificado" dataDxfId="45"/>
    <tableColumn id="5" xr3:uid="{D8F6839B-0550-46BA-9CA4-07C70C2B637A}" name="Fatores de Riscos (causas)" dataDxfId="44"/>
    <tableColumn id="6" xr3:uid="{919CA0C1-CC44-4A89-AFC4-16B0BA1BDE79}" name="Impactos provocados (consequências)" dataDxfId="43"/>
    <tableColumn id="7" xr3:uid="{75A6DB1A-2591-4A5D-AE84-AFB68F250B99}" name="Categoria" dataDxfId="42"/>
    <tableColumn id="8" xr3:uid="{1DB7317E-72FF-45B0-8946-A725277A84D6}" name="Probabilidade" dataDxfId="41"/>
    <tableColumn id="9" xr3:uid="{33E58464-80E7-47ED-8999-9F9F419C0CDE}" name="Impacto" dataDxfId="40"/>
    <tableColumn id="10" xr3:uid="{282575FD-043C-4CD4-9F24-A823FD858E34}" name="Nível do Risco" dataDxfId="39">
      <calculatedColumnFormula>IF(AND(MapaRisco[[#This Row],[Probabilidade]]&lt;&gt;"",MapaRisco[[#This Row],[Impacto]]&lt;&gt;""),IFERROR(VLOOKUP(MapaRisco[[#This Row],[Probabilidade]],Probabilidade,2,FALSE),"") * IFERROR(VLOOKUP(MapaRisco[[#This Row],[Impacto]],Impacto,2,FALSE),""),"")</calculatedColumnFormula>
    </tableColumn>
    <tableColumn id="11" xr3:uid="{8CF05979-D253-46D3-9F06-5F79CB216F7E}" name="Classificação" dataDxfId="38">
      <calculatedColumnFormula>IF(MapaRisco[[#This Row],[Nível do Risco]]="","",IF(MapaRisco[[#This Row],[Nível do Risco]]&lt;=6,"Baixo",IF(MapaRisco[[#This Row],[Nível do Risco]]&lt;=12,"Moderado",IF(MapaRisco[[#This Row],[Nível do Risco]]&lt;=16,"Alto",IF(MapaRisco[[#This Row],[Nível do Risco]]&gt;=17,"Crítico","")))))</calculatedColumnFormula>
    </tableColumn>
    <tableColumn id="14" xr3:uid="{C1AC3065-264B-43DB-87EA-0F59D66E8A54}" name="Controles Internos"/>
    <tableColumn id="15" xr3:uid="{CBB1F80D-C9F2-4C9D-96DF-32EAECA64D89}" name="Risco Residual" dataDxfId="37">
      <calculatedColumnFormula>IF(MapaRisco[[#This Row],[Controles Internos]]="","",MapaRisco[[#This Row],[Nível do Risco]]*VLOOKUP(MapaRisco[[#This Row],[Controles Internos]],Controles,2,FALSE))</calculatedColumnFormula>
    </tableColumn>
    <tableColumn id="16" xr3:uid="{001FD7C8-5F6E-4961-BC8F-8203BA45B44B}" name="Reclassificação" dataDxfId="36">
      <calculatedColumnFormula>IF(MapaRisco[[#This Row],[Classificação]]="","",IF(MapaRisco[[#This Row],[Risco Residual]]&lt;=6,"Baixo",IF(MapaRisco[[#This Row],[Risco Residual]]&lt;=12,"Moderado",IF(MapaRisco[[#This Row],[Risco Residual]]&lt;=16,"Alto","Crítico"))))</calculatedColumnFormula>
    </tableColumn>
    <tableColumn id="21" xr3:uid="{3C7E826A-B94B-48FC-BC58-46A0C9F846A5}" name="Reponsável pela Avaliação" dataDxfId="35"/>
    <tableColumn id="12" xr3:uid="{422C2C12-AEE2-49BE-9638-DE42A05DB608}" name="Ação" dataDxfId="34">
      <calculatedColumnFormula>IF(MapaRisco[[#This Row],[Reclassificação]]="Baixo","Aceitar",IF(MapaRisco[[#This Row],[Reclassificação]]="Moderado","Monitorar",IF(MapaRisco[[#This Row],[Reclassificação]]="Alto","Tratar",IF(MapaRisco[[#This Row],[Reclassificação]]="Crítico","Tratar",""))))</calculatedColumnFormula>
    </tableColumn>
    <tableColumn id="13" xr3:uid="{E065BD49-9613-4036-AEE9-E8EF015CCCA9}" name="Ordem de Prioridade" dataDxfId="33">
      <calculatedColumnFormula>IF(MapaRisco[[#This Row],[Risco Residual]]="","",RANK(MapaRisco[[#This Row],[Risco Residual]],MapaRisco[Risco Residual],0))</calculatedColumnFormula>
    </tableColumn>
    <tableColumn id="18" xr3:uid="{574DF06D-E7F4-4BE6-AB12-2547B13B2510}" name="Resposta ao Risco" dataDxfId="32"/>
    <tableColumn id="17" xr3:uid="{1BB379AC-7E7D-4B64-A94D-ED98A652CB20}" name="Requer Plano de Ação" dataDxfId="31">
      <calculatedColumnFormula>IF(MapaRisco[[#This Row],[Ação]]="Tratar","Sim",IF(MapaRisco[[#This Row],[Ação]]="Monitorar","Opcional",IF(MapaRisco[[#This Row],[Ação]]="Aceitar","Opcional","")))</calculatedColumnFormula>
    </tableColumn>
    <tableColumn id="19" xr3:uid="{1399D782-78E4-4570-A31A-85672DC6AD3D}" name="Ações Planejadas" dataDxfId="30">
      <calculatedColumnFormula>IF(MapaRisco[[#This Row],[Requer Plano de Ação]]&lt;&gt;"",COUNTIF(Tabela1[IdRisco],MapaRisco[[#This Row],[Id]]),"")</calculatedColumnFormula>
    </tableColumn>
  </tableColumns>
  <tableStyleInfo name="ModeloGestaoRisco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3B7F67-024F-4687-ABFC-8797A346B555}" name="Tabela1" displayName="Tabela1" ref="B3:O4" insertRowShift="1" totalsRowShown="0" headerRowDxfId="29" dataDxfId="28">
  <tableColumns count="14">
    <tableColumn id="1" xr3:uid="{FA1493A0-BBEB-4616-A562-3078E502BB32}" name="IdRisco" dataDxfId="27"/>
    <tableColumn id="2" xr3:uid="{66F2BA69-4E32-4797-8F1E-90E004D563D9}" name="Risco" dataDxfId="26">
      <calculatedColumnFormula>IFERROR(VLOOKUP(Tabela1[[#This Row],[IdRisco]],MapaRisco[],5,FALSE),"")</calculatedColumnFormula>
    </tableColumn>
    <tableColumn id="3" xr3:uid="{BF728DFB-4699-4602-AE32-C9505494FF13}" name="Causa" dataDxfId="25">
      <calculatedColumnFormula>IFERROR(VLOOKUP(Tabela1[[#This Row],[IdRisco]],MapaRisco[],6,FALSE),"")</calculatedColumnFormula>
    </tableColumn>
    <tableColumn id="4" xr3:uid="{03F167BB-98AD-4F1B-931D-F19E9D0F2943}" name="Descrição da ação para evitar que o risco aconteça (ação preventiva)" dataDxfId="24"/>
    <tableColumn id="5" xr3:uid="{EDE12DCD-B105-402F-B9F9-C88C06BA9194}" name="Responsável pela execuçãa da ação" dataDxfId="23"/>
    <tableColumn id="10" xr3:uid="{B2F84F45-BD5B-4243-8634-04EBB2CC6C28}" name="Setor" dataDxfId="22"/>
    <tableColumn id="6" xr3:uid="{BFCA3A02-EB1E-4355-8107-68A7F0A620B6}" name="Início" dataDxfId="21"/>
    <tableColumn id="7" xr3:uid="{7CD9B01A-F8B8-498D-A24A-33E48CA7C660}" name="Fim" dataDxfId="20"/>
    <tableColumn id="12" xr3:uid="{10429432-3728-4F24-B09B-98F328033B92}" name="Plano de Contigência" dataDxfId="19"/>
    <tableColumn id="13" xr3:uid="{D012E1B8-C69E-4C50-8755-3939A5995566}" name="Crítérios para ativação do plano" dataDxfId="18"/>
    <tableColumn id="14" xr3:uid="{E3756EFB-5B46-4673-B312-5259284C0EE8}" name="Responsável pela ativação do plano" dataDxfId="17"/>
    <tableColumn id="9" xr3:uid="{140C1D80-C38D-4258-815C-D7FF7B270619}" name="Situação do Risco" dataDxfId="16"/>
    <tableColumn id="8" xr3:uid="{EAED2514-58BF-4D1F-B665-88EAD89A1BBA}" name="Situação da Ação" dataDxfId="15"/>
    <tableColumn id="11" xr3:uid="{B1C50D79-EB7D-43F3-BFC6-68957CB39E78}" name="Efetividade da ação" dataDxfId="14"/>
  </tableColumns>
  <tableStyleInfo name="ModeloGestaoRisco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03769-83E5-45BF-BD16-01C0747F1942}">
  <dimension ref="A1:P32"/>
  <sheetViews>
    <sheetView showGridLines="0" workbookViewId="0">
      <selection activeCell="H2" sqref="H2"/>
    </sheetView>
  </sheetViews>
  <sheetFormatPr defaultColWidth="9.109375" defaultRowHeight="17.399999999999999" x14ac:dyDescent="0.4"/>
  <cols>
    <col min="1" max="1" width="39.109375" style="39" bestFit="1" customWidth="1"/>
    <col min="2" max="2" width="7.6640625" style="39" customWidth="1"/>
    <col min="3" max="3" width="12.33203125" style="1" bestFit="1" customWidth="1"/>
    <col min="4" max="5" width="9.109375" style="1"/>
    <col min="6" max="6" width="14.5546875" style="1" bestFit="1" customWidth="1"/>
    <col min="7" max="7" width="9.109375" style="1"/>
    <col min="8" max="8" width="15.109375" style="1" bestFit="1" customWidth="1"/>
    <col min="9" max="9" width="9.109375" style="1"/>
    <col min="10" max="10" width="16.5546875" style="41" customWidth="1"/>
    <col min="11" max="11" width="9.109375" style="41"/>
    <col min="12" max="12" width="9.109375" style="1"/>
    <col min="13" max="13" width="14.88671875" style="41" bestFit="1" customWidth="1"/>
    <col min="14" max="14" width="8.33203125" style="41" customWidth="1"/>
    <col min="15" max="15" width="9.109375" style="1"/>
    <col min="16" max="16" width="135.33203125" style="1" bestFit="1" customWidth="1"/>
    <col min="17" max="16384" width="9.109375" style="1"/>
  </cols>
  <sheetData>
    <row r="1" spans="1:16" x14ac:dyDescent="0.4">
      <c r="A1" s="38" t="s">
        <v>51</v>
      </c>
      <c r="C1" s="1" t="s">
        <v>44</v>
      </c>
      <c r="D1" s="1" t="s">
        <v>45</v>
      </c>
      <c r="F1" s="1" t="s">
        <v>0</v>
      </c>
      <c r="H1" s="40" t="s">
        <v>74</v>
      </c>
      <c r="J1" s="41" t="s">
        <v>37</v>
      </c>
      <c r="K1" s="41" t="s">
        <v>45</v>
      </c>
      <c r="M1" s="41" t="s">
        <v>38</v>
      </c>
      <c r="N1" s="41" t="s">
        <v>45</v>
      </c>
      <c r="P1" s="1" t="s">
        <v>131</v>
      </c>
    </row>
    <row r="2" spans="1:16" x14ac:dyDescent="0.4">
      <c r="A2" s="1" t="s">
        <v>30</v>
      </c>
      <c r="C2" s="1" t="s">
        <v>46</v>
      </c>
      <c r="D2" s="5">
        <v>1</v>
      </c>
      <c r="F2" s="1" t="s">
        <v>79</v>
      </c>
      <c r="H2" s="40" t="str" cm="1">
        <f t="array" ref="H2">_xlfn._xlws.FILTER(MapaRisco[Id],MapaRisco[Ação]="Tratar","")</f>
        <v/>
      </c>
      <c r="J2" s="4" t="s">
        <v>12</v>
      </c>
      <c r="K2" s="4">
        <v>1</v>
      </c>
      <c r="L2" s="4"/>
      <c r="M2" s="4" t="s">
        <v>13</v>
      </c>
      <c r="N2" s="4">
        <v>1</v>
      </c>
      <c r="P2" s="61" t="s">
        <v>141</v>
      </c>
    </row>
    <row r="3" spans="1:16" x14ac:dyDescent="0.4">
      <c r="A3" s="1" t="s">
        <v>31</v>
      </c>
      <c r="C3" s="1" t="s">
        <v>47</v>
      </c>
      <c r="D3" s="5">
        <v>0.8</v>
      </c>
      <c r="F3" s="1" t="s">
        <v>80</v>
      </c>
      <c r="H3" s="40"/>
      <c r="J3" s="4" t="s">
        <v>7</v>
      </c>
      <c r="K3" s="4">
        <v>2</v>
      </c>
      <c r="L3" s="4"/>
      <c r="M3" s="4" t="s">
        <v>8</v>
      </c>
      <c r="N3" s="4">
        <v>2</v>
      </c>
      <c r="P3" s="61" t="s">
        <v>152</v>
      </c>
    </row>
    <row r="4" spans="1:16" x14ac:dyDescent="0.4">
      <c r="A4" s="1" t="s">
        <v>32</v>
      </c>
      <c r="C4" s="1" t="s">
        <v>48</v>
      </c>
      <c r="D4" s="5">
        <v>0.6</v>
      </c>
      <c r="F4" s="1" t="s">
        <v>81</v>
      </c>
      <c r="H4" s="40"/>
      <c r="J4" s="4" t="s">
        <v>6</v>
      </c>
      <c r="K4" s="4">
        <v>3</v>
      </c>
      <c r="L4" s="4"/>
      <c r="M4" s="4" t="s">
        <v>9</v>
      </c>
      <c r="N4" s="4">
        <v>3</v>
      </c>
      <c r="P4" s="61" t="s">
        <v>150</v>
      </c>
    </row>
    <row r="5" spans="1:16" x14ac:dyDescent="0.4">
      <c r="A5" s="1" t="s">
        <v>33</v>
      </c>
      <c r="C5" s="1" t="s">
        <v>49</v>
      </c>
      <c r="D5" s="5">
        <v>0.4</v>
      </c>
      <c r="F5" s="1" t="s">
        <v>82</v>
      </c>
      <c r="J5" s="4" t="s">
        <v>5</v>
      </c>
      <c r="K5" s="4">
        <v>4</v>
      </c>
      <c r="L5" s="4"/>
      <c r="M5" s="4" t="s">
        <v>23</v>
      </c>
      <c r="N5" s="4">
        <v>4</v>
      </c>
      <c r="P5" s="61" t="s">
        <v>140</v>
      </c>
    </row>
    <row r="6" spans="1:16" x14ac:dyDescent="0.4">
      <c r="A6" s="1" t="s">
        <v>34</v>
      </c>
      <c r="C6" s="1" t="s">
        <v>50</v>
      </c>
      <c r="D6" s="5">
        <v>0.2</v>
      </c>
      <c r="F6" s="1" t="s">
        <v>61</v>
      </c>
      <c r="J6" s="4" t="s">
        <v>14</v>
      </c>
      <c r="K6" s="4">
        <v>5</v>
      </c>
      <c r="L6" s="4"/>
      <c r="M6" s="4" t="s">
        <v>41</v>
      </c>
      <c r="N6" s="4">
        <v>5</v>
      </c>
      <c r="P6" s="61" t="s">
        <v>149</v>
      </c>
    </row>
    <row r="7" spans="1:16" x14ac:dyDescent="0.4">
      <c r="A7" s="1" t="s">
        <v>35</v>
      </c>
      <c r="F7" s="1" t="s">
        <v>88</v>
      </c>
      <c r="P7" s="61" t="s">
        <v>143</v>
      </c>
    </row>
    <row r="8" spans="1:16" x14ac:dyDescent="0.4">
      <c r="A8" s="1" t="s">
        <v>36</v>
      </c>
      <c r="F8" s="1" t="s">
        <v>120</v>
      </c>
      <c r="P8" s="61" t="s">
        <v>135</v>
      </c>
    </row>
    <row r="9" spans="1:16" x14ac:dyDescent="0.4">
      <c r="A9" s="1" t="s">
        <v>156</v>
      </c>
      <c r="F9" s="1" t="s">
        <v>62</v>
      </c>
      <c r="P9" s="61" t="s">
        <v>145</v>
      </c>
    </row>
    <row r="10" spans="1:16" x14ac:dyDescent="0.4">
      <c r="A10" s="1" t="s">
        <v>157</v>
      </c>
      <c r="F10" s="1" t="s">
        <v>63</v>
      </c>
      <c r="P10" s="61" t="s">
        <v>144</v>
      </c>
    </row>
    <row r="11" spans="1:16" x14ac:dyDescent="0.4">
      <c r="A11" s="1" t="s">
        <v>158</v>
      </c>
      <c r="F11" s="1" t="s">
        <v>64</v>
      </c>
      <c r="P11" s="61" t="s">
        <v>153</v>
      </c>
    </row>
    <row r="12" spans="1:16" x14ac:dyDescent="0.4">
      <c r="A12" s="1" t="s">
        <v>159</v>
      </c>
      <c r="B12" s="40"/>
      <c r="F12" s="1" t="s">
        <v>65</v>
      </c>
      <c r="P12" s="61" t="s">
        <v>132</v>
      </c>
    </row>
    <row r="13" spans="1:16" x14ac:dyDescent="0.4">
      <c r="F13" s="1" t="s">
        <v>83</v>
      </c>
      <c r="P13" s="61" t="s">
        <v>138</v>
      </c>
    </row>
    <row r="14" spans="1:16" x14ac:dyDescent="0.4">
      <c r="B14" s="40"/>
      <c r="F14" s="1" t="s">
        <v>84</v>
      </c>
      <c r="P14" s="61" t="s">
        <v>142</v>
      </c>
    </row>
    <row r="15" spans="1:16" x14ac:dyDescent="0.4">
      <c r="B15" s="40"/>
      <c r="F15" s="1" t="s">
        <v>60</v>
      </c>
      <c r="P15" s="61" t="s">
        <v>151</v>
      </c>
    </row>
    <row r="16" spans="1:16" x14ac:dyDescent="0.4">
      <c r="A16" s="40"/>
      <c r="B16" s="40"/>
      <c r="F16" s="1" t="s">
        <v>59</v>
      </c>
      <c r="P16" s="61" t="s">
        <v>147</v>
      </c>
    </row>
    <row r="17" spans="1:16" x14ac:dyDescent="0.4">
      <c r="B17" s="40"/>
      <c r="F17" s="1" t="s">
        <v>67</v>
      </c>
      <c r="P17" s="61" t="s">
        <v>139</v>
      </c>
    </row>
    <row r="18" spans="1:16" x14ac:dyDescent="0.4">
      <c r="A18" s="40"/>
      <c r="B18" s="40"/>
      <c r="F18" s="1" t="s">
        <v>66</v>
      </c>
      <c r="P18" s="61" t="s">
        <v>136</v>
      </c>
    </row>
    <row r="19" spans="1:16" x14ac:dyDescent="0.4">
      <c r="B19" s="40"/>
      <c r="F19" s="1" t="s">
        <v>68</v>
      </c>
      <c r="P19" s="61" t="s">
        <v>146</v>
      </c>
    </row>
    <row r="20" spans="1:16" x14ac:dyDescent="0.4">
      <c r="B20" s="40"/>
      <c r="F20" s="1" t="s">
        <v>119</v>
      </c>
      <c r="P20" s="61" t="s">
        <v>134</v>
      </c>
    </row>
    <row r="21" spans="1:16" x14ac:dyDescent="0.4">
      <c r="B21" s="40"/>
      <c r="F21" s="1" t="s">
        <v>69</v>
      </c>
      <c r="P21" s="61" t="s">
        <v>148</v>
      </c>
    </row>
    <row r="22" spans="1:16" x14ac:dyDescent="0.4">
      <c r="B22" s="40"/>
      <c r="F22" s="1" t="s">
        <v>70</v>
      </c>
      <c r="P22" s="61" t="s">
        <v>133</v>
      </c>
    </row>
    <row r="23" spans="1:16" x14ac:dyDescent="0.4">
      <c r="A23" s="40"/>
      <c r="B23" s="40"/>
      <c r="F23" s="1" t="s">
        <v>72</v>
      </c>
      <c r="P23" s="61" t="s">
        <v>137</v>
      </c>
    </row>
    <row r="24" spans="1:16" x14ac:dyDescent="0.4">
      <c r="A24" s="40"/>
      <c r="B24" s="40"/>
      <c r="F24" s="1" t="s">
        <v>71</v>
      </c>
    </row>
    <row r="25" spans="1:16" x14ac:dyDescent="0.4">
      <c r="A25" s="40"/>
      <c r="B25" s="40"/>
      <c r="F25" s="1" t="s">
        <v>75</v>
      </c>
    </row>
    <row r="26" spans="1:16" x14ac:dyDescent="0.4">
      <c r="A26" s="40"/>
      <c r="B26" s="40"/>
      <c r="F26" s="1" t="s">
        <v>73</v>
      </c>
    </row>
    <row r="27" spans="1:16" x14ac:dyDescent="0.4">
      <c r="A27" s="40"/>
      <c r="B27" s="40"/>
      <c r="F27" s="1" t="s">
        <v>77</v>
      </c>
    </row>
    <row r="28" spans="1:16" x14ac:dyDescent="0.4">
      <c r="A28" s="40"/>
      <c r="F28" s="1" t="s">
        <v>76</v>
      </c>
    </row>
    <row r="29" spans="1:16" x14ac:dyDescent="0.4">
      <c r="A29" s="40"/>
      <c r="F29" s="1" t="s">
        <v>78</v>
      </c>
    </row>
    <row r="30" spans="1:16" x14ac:dyDescent="0.4">
      <c r="A30" s="40"/>
      <c r="F30" s="1" t="s">
        <v>85</v>
      </c>
    </row>
    <row r="31" spans="1:16" x14ac:dyDescent="0.4">
      <c r="A31" s="40"/>
      <c r="F31" s="1" t="s">
        <v>86</v>
      </c>
    </row>
    <row r="32" spans="1:16" x14ac:dyDescent="0.4">
      <c r="F32" s="1" t="s">
        <v>87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A1C2F-9F3E-428E-A731-383C7C2C4015}">
  <dimension ref="A2:N46"/>
  <sheetViews>
    <sheetView showGridLines="0" topLeftCell="E1" zoomScaleNormal="100" workbookViewId="0">
      <selection activeCell="N16" sqref="N16"/>
    </sheetView>
  </sheetViews>
  <sheetFormatPr defaultColWidth="6.5546875" defaultRowHeight="22.5" customHeight="1" x14ac:dyDescent="0.3"/>
  <cols>
    <col min="1" max="1" width="6.5546875" style="4"/>
    <col min="2" max="2" width="6.109375" style="4" customWidth="1"/>
    <col min="3" max="3" width="5.88671875" style="4" customWidth="1"/>
    <col min="4" max="8" width="6.5546875" style="4"/>
    <col min="9" max="9" width="1.33203125" style="4" customWidth="1"/>
    <col min="10" max="10" width="8.6640625" style="6" customWidth="1"/>
    <col min="11" max="11" width="12.109375" style="6" customWidth="1"/>
    <col min="12" max="12" width="40.109375" style="6" bestFit="1" customWidth="1"/>
    <col min="13" max="13" width="6.5546875" style="4"/>
    <col min="14" max="14" width="108.6640625" style="4" bestFit="1" customWidth="1"/>
    <col min="15" max="16384" width="6.5546875" style="4"/>
  </cols>
  <sheetData>
    <row r="2" spans="1:14" ht="22.5" customHeight="1" x14ac:dyDescent="0.3">
      <c r="A2" s="75" t="s">
        <v>29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1:14" ht="6" customHeight="1" x14ac:dyDescent="0.3">
      <c r="J3" s="4"/>
      <c r="K3" s="4"/>
      <c r="L3" s="4"/>
    </row>
    <row r="4" spans="1:14" ht="22.5" customHeight="1" x14ac:dyDescent="0.3">
      <c r="A4" s="73" t="s">
        <v>10</v>
      </c>
      <c r="B4" s="36">
        <v>5</v>
      </c>
      <c r="C4" s="8" t="s">
        <v>14</v>
      </c>
      <c r="D4" s="19">
        <v>5</v>
      </c>
      <c r="E4" s="20">
        <v>10</v>
      </c>
      <c r="F4" s="21">
        <v>15</v>
      </c>
      <c r="G4" s="22">
        <v>20</v>
      </c>
      <c r="H4" s="23">
        <v>25</v>
      </c>
      <c r="J4" s="9" t="s">
        <v>15</v>
      </c>
      <c r="K4" s="10" t="s">
        <v>16</v>
      </c>
      <c r="L4" s="76" t="s">
        <v>17</v>
      </c>
      <c r="M4" s="77"/>
      <c r="N4" s="77"/>
    </row>
    <row r="5" spans="1:14" ht="22.5" customHeight="1" x14ac:dyDescent="0.3">
      <c r="A5" s="73"/>
      <c r="B5" s="35">
        <v>4</v>
      </c>
      <c r="C5" s="8" t="s">
        <v>5</v>
      </c>
      <c r="D5" s="24">
        <v>4</v>
      </c>
      <c r="E5" s="25">
        <v>8</v>
      </c>
      <c r="F5" s="25">
        <v>12</v>
      </c>
      <c r="G5" s="21">
        <v>16</v>
      </c>
      <c r="H5" s="26">
        <v>20</v>
      </c>
      <c r="J5" s="11" t="s">
        <v>18</v>
      </c>
      <c r="K5" s="12" t="s">
        <v>8</v>
      </c>
      <c r="L5" s="78" t="s">
        <v>25</v>
      </c>
      <c r="M5" s="79"/>
      <c r="N5" s="79"/>
    </row>
    <row r="6" spans="1:14" ht="22.5" customHeight="1" x14ac:dyDescent="0.3">
      <c r="A6" s="73"/>
      <c r="B6" s="34">
        <v>3</v>
      </c>
      <c r="C6" s="8" t="s">
        <v>6</v>
      </c>
      <c r="D6" s="24">
        <v>3</v>
      </c>
      <c r="E6" s="27">
        <v>6</v>
      </c>
      <c r="F6" s="25">
        <v>9</v>
      </c>
      <c r="G6" s="25">
        <v>12</v>
      </c>
      <c r="H6" s="21">
        <v>15</v>
      </c>
      <c r="J6" s="13" t="s">
        <v>19</v>
      </c>
      <c r="K6" s="14" t="s">
        <v>22</v>
      </c>
      <c r="L6" s="80" t="s">
        <v>26</v>
      </c>
      <c r="M6" s="81"/>
      <c r="N6" s="81"/>
    </row>
    <row r="7" spans="1:14" ht="22.5" customHeight="1" x14ac:dyDescent="0.3">
      <c r="A7" s="73"/>
      <c r="B7" s="33">
        <v>2</v>
      </c>
      <c r="C7" s="8" t="s">
        <v>7</v>
      </c>
      <c r="D7" s="24">
        <v>2</v>
      </c>
      <c r="E7" s="27">
        <v>4</v>
      </c>
      <c r="F7" s="27">
        <v>6</v>
      </c>
      <c r="G7" s="25">
        <v>8</v>
      </c>
      <c r="H7" s="28">
        <v>10</v>
      </c>
      <c r="J7" s="15" t="s">
        <v>20</v>
      </c>
      <c r="K7" s="16" t="s">
        <v>23</v>
      </c>
      <c r="L7" s="82" t="s">
        <v>27</v>
      </c>
      <c r="M7" s="83"/>
      <c r="N7" s="83"/>
    </row>
    <row r="8" spans="1:14" ht="22.5" customHeight="1" x14ac:dyDescent="0.3">
      <c r="A8" s="73"/>
      <c r="B8" s="32">
        <v>1</v>
      </c>
      <c r="C8" s="8" t="s">
        <v>12</v>
      </c>
      <c r="D8" s="29">
        <v>1</v>
      </c>
      <c r="E8" s="30">
        <v>2</v>
      </c>
      <c r="F8" s="30">
        <v>3</v>
      </c>
      <c r="G8" s="30">
        <v>4</v>
      </c>
      <c r="H8" s="31">
        <v>5</v>
      </c>
      <c r="J8" s="17" t="s">
        <v>21</v>
      </c>
      <c r="K8" s="18" t="s">
        <v>24</v>
      </c>
      <c r="L8" s="84" t="s">
        <v>28</v>
      </c>
      <c r="M8" s="85"/>
      <c r="N8" s="85"/>
    </row>
    <row r="9" spans="1:14" ht="22.5" customHeight="1" x14ac:dyDescent="0.3">
      <c r="D9" s="8" t="s">
        <v>13</v>
      </c>
      <c r="E9" s="8" t="s">
        <v>8</v>
      </c>
      <c r="F9" s="8" t="s">
        <v>9</v>
      </c>
      <c r="G9" s="8" t="s">
        <v>23</v>
      </c>
      <c r="H9" s="8" t="s">
        <v>41</v>
      </c>
    </row>
    <row r="10" spans="1:14" ht="22.5" customHeight="1" x14ac:dyDescent="0.3">
      <c r="D10" s="32">
        <v>1</v>
      </c>
      <c r="E10" s="33">
        <v>2</v>
      </c>
      <c r="F10" s="34">
        <v>3</v>
      </c>
      <c r="G10" s="35">
        <v>4</v>
      </c>
      <c r="H10" s="36">
        <v>5</v>
      </c>
      <c r="L10" s="6" t="s">
        <v>116</v>
      </c>
    </row>
    <row r="11" spans="1:14" ht="22.5" customHeight="1" x14ac:dyDescent="0.3">
      <c r="D11" s="74" t="s">
        <v>11</v>
      </c>
      <c r="E11" s="74"/>
      <c r="F11" s="74"/>
      <c r="G11" s="74"/>
      <c r="H11" s="74"/>
      <c r="L11" s="44" t="s">
        <v>10</v>
      </c>
      <c r="M11" s="44" t="s">
        <v>95</v>
      </c>
      <c r="N11" s="44" t="s">
        <v>96</v>
      </c>
    </row>
    <row r="12" spans="1:14" ht="22.5" customHeight="1" x14ac:dyDescent="0.3">
      <c r="L12" s="45" t="s">
        <v>97</v>
      </c>
      <c r="M12" s="46">
        <v>1</v>
      </c>
      <c r="N12" s="45" t="s">
        <v>98</v>
      </c>
    </row>
    <row r="13" spans="1:14" ht="22.5" customHeight="1" x14ac:dyDescent="0.3">
      <c r="L13" s="45" t="s">
        <v>7</v>
      </c>
      <c r="M13" s="46">
        <v>2</v>
      </c>
      <c r="N13" s="45" t="s">
        <v>99</v>
      </c>
    </row>
    <row r="14" spans="1:14" ht="22.5" customHeight="1" x14ac:dyDescent="0.3">
      <c r="L14" s="45" t="s">
        <v>6</v>
      </c>
      <c r="M14" s="46">
        <v>3</v>
      </c>
      <c r="N14" s="45" t="s">
        <v>100</v>
      </c>
    </row>
    <row r="15" spans="1:14" ht="22.5" customHeight="1" x14ac:dyDescent="0.3">
      <c r="L15" s="45" t="s">
        <v>5</v>
      </c>
      <c r="M15" s="46">
        <v>4</v>
      </c>
      <c r="N15" s="45" t="s">
        <v>101</v>
      </c>
    </row>
    <row r="16" spans="1:14" ht="22.5" customHeight="1" x14ac:dyDescent="0.3">
      <c r="L16" s="45" t="s">
        <v>14</v>
      </c>
      <c r="M16" s="46">
        <v>5</v>
      </c>
      <c r="N16" s="45" t="s">
        <v>102</v>
      </c>
    </row>
    <row r="17" spans="12:14" ht="22.5" customHeight="1" x14ac:dyDescent="0.3">
      <c r="L17" s="47"/>
      <c r="M17" s="48"/>
      <c r="N17" s="47"/>
    </row>
    <row r="18" spans="12:14" ht="22.5" customHeight="1" x14ac:dyDescent="0.3">
      <c r="L18" s="6" t="s">
        <v>117</v>
      </c>
    </row>
    <row r="19" spans="12:14" ht="22.5" customHeight="1" x14ac:dyDescent="0.3">
      <c r="L19" s="44" t="s">
        <v>11</v>
      </c>
      <c r="M19" s="44" t="s">
        <v>95</v>
      </c>
      <c r="N19" s="44" t="s">
        <v>103</v>
      </c>
    </row>
    <row r="20" spans="12:14" ht="22.5" customHeight="1" x14ac:dyDescent="0.3">
      <c r="L20" s="45" t="s">
        <v>104</v>
      </c>
      <c r="M20" s="46">
        <v>1</v>
      </c>
      <c r="N20" s="45" t="s">
        <v>105</v>
      </c>
    </row>
    <row r="21" spans="12:14" ht="22.5" customHeight="1" x14ac:dyDescent="0.3">
      <c r="L21" s="45" t="s">
        <v>8</v>
      </c>
      <c r="M21" s="46">
        <v>2</v>
      </c>
      <c r="N21" s="45" t="s">
        <v>106</v>
      </c>
    </row>
    <row r="22" spans="12:14" ht="22.5" customHeight="1" x14ac:dyDescent="0.3">
      <c r="L22" s="45" t="s">
        <v>9</v>
      </c>
      <c r="M22" s="46">
        <v>3</v>
      </c>
      <c r="N22" s="45" t="s">
        <v>107</v>
      </c>
    </row>
    <row r="23" spans="12:14" ht="22.5" customHeight="1" x14ac:dyDescent="0.3">
      <c r="L23" s="45" t="s">
        <v>23</v>
      </c>
      <c r="M23" s="46">
        <v>4</v>
      </c>
      <c r="N23" s="45" t="s">
        <v>108</v>
      </c>
    </row>
    <row r="24" spans="12:14" ht="22.5" customHeight="1" x14ac:dyDescent="0.3">
      <c r="L24" s="45" t="s">
        <v>41</v>
      </c>
      <c r="M24" s="46">
        <v>5</v>
      </c>
      <c r="N24" s="45" t="s">
        <v>109</v>
      </c>
    </row>
    <row r="25" spans="12:14" ht="22.5" customHeight="1" x14ac:dyDescent="0.3">
      <c r="L25" s="47"/>
      <c r="M25" s="48"/>
      <c r="N25" s="47"/>
    </row>
    <row r="26" spans="12:14" ht="22.5" customHeight="1" x14ac:dyDescent="0.3">
      <c r="L26" s="6" t="s">
        <v>118</v>
      </c>
    </row>
    <row r="27" spans="12:14" ht="15.6" x14ac:dyDescent="0.3">
      <c r="L27" s="44" t="s">
        <v>44</v>
      </c>
      <c r="M27" s="44" t="s">
        <v>45</v>
      </c>
      <c r="N27" s="44" t="s">
        <v>110</v>
      </c>
    </row>
    <row r="28" spans="12:14" ht="15.6" x14ac:dyDescent="0.3">
      <c r="L28" s="45" t="s">
        <v>46</v>
      </c>
      <c r="M28" s="46">
        <v>1</v>
      </c>
      <c r="N28" s="45" t="s">
        <v>111</v>
      </c>
    </row>
    <row r="29" spans="12:14" ht="25.2" x14ac:dyDescent="0.3">
      <c r="L29" s="45" t="s">
        <v>47</v>
      </c>
      <c r="M29" s="46">
        <v>0.8</v>
      </c>
      <c r="N29" s="45" t="s">
        <v>112</v>
      </c>
    </row>
    <row r="30" spans="12:14" ht="25.2" x14ac:dyDescent="0.3">
      <c r="L30" s="45" t="s">
        <v>48</v>
      </c>
      <c r="M30" s="46">
        <v>0.6</v>
      </c>
      <c r="N30" s="45" t="s">
        <v>113</v>
      </c>
    </row>
    <row r="31" spans="12:14" ht="15.6" x14ac:dyDescent="0.3">
      <c r="L31" s="45" t="s">
        <v>49</v>
      </c>
      <c r="M31" s="46">
        <v>0.4</v>
      </c>
      <c r="N31" s="45" t="s">
        <v>114</v>
      </c>
    </row>
    <row r="32" spans="12:14" ht="15.6" x14ac:dyDescent="0.3">
      <c r="L32" s="45" t="s">
        <v>50</v>
      </c>
      <c r="M32" s="46">
        <v>0.2</v>
      </c>
      <c r="N32" s="45" t="s">
        <v>115</v>
      </c>
    </row>
    <row r="34" spans="12:14" ht="25.95" customHeight="1" x14ac:dyDescent="0.3">
      <c r="L34" s="63" t="s">
        <v>154</v>
      </c>
      <c r="M34" s="72" t="s">
        <v>110</v>
      </c>
      <c r="N34" s="72"/>
    </row>
    <row r="35" spans="12:14" ht="30.6" customHeight="1" x14ac:dyDescent="0.3">
      <c r="L35" s="62" t="s">
        <v>30</v>
      </c>
      <c r="M35" s="70" t="s">
        <v>155</v>
      </c>
      <c r="N35" s="70"/>
    </row>
    <row r="36" spans="12:14" ht="25.95" customHeight="1" x14ac:dyDescent="0.3">
      <c r="L36" s="62" t="s">
        <v>31</v>
      </c>
      <c r="M36" s="70" t="s">
        <v>169</v>
      </c>
      <c r="N36" s="70"/>
    </row>
    <row r="37" spans="12:14" ht="25.95" customHeight="1" x14ac:dyDescent="0.3">
      <c r="L37" s="62" t="s">
        <v>32</v>
      </c>
      <c r="M37" s="70" t="s">
        <v>160</v>
      </c>
      <c r="N37" s="70"/>
    </row>
    <row r="38" spans="12:14" ht="25.95" customHeight="1" x14ac:dyDescent="0.3">
      <c r="L38" s="62" t="s">
        <v>33</v>
      </c>
      <c r="M38" s="70" t="s">
        <v>161</v>
      </c>
      <c r="N38" s="70"/>
    </row>
    <row r="39" spans="12:14" ht="25.95" customHeight="1" x14ac:dyDescent="0.3">
      <c r="L39" s="62" t="s">
        <v>34</v>
      </c>
      <c r="M39" s="70" t="s">
        <v>162</v>
      </c>
      <c r="N39" s="70"/>
    </row>
    <row r="40" spans="12:14" ht="25.95" customHeight="1" x14ac:dyDescent="0.3">
      <c r="L40" s="62" t="s">
        <v>35</v>
      </c>
      <c r="M40" s="70" t="s">
        <v>163</v>
      </c>
      <c r="N40" s="70"/>
    </row>
    <row r="41" spans="12:14" ht="25.95" customHeight="1" x14ac:dyDescent="0.3">
      <c r="L41" s="62" t="s">
        <v>36</v>
      </c>
      <c r="M41" s="70" t="s">
        <v>164</v>
      </c>
      <c r="N41" s="70"/>
    </row>
    <row r="42" spans="12:14" ht="31.2" customHeight="1" x14ac:dyDescent="0.3">
      <c r="L42" s="62" t="s">
        <v>156</v>
      </c>
      <c r="M42" s="70" t="s">
        <v>165</v>
      </c>
      <c r="N42" s="70"/>
    </row>
    <row r="43" spans="12:14" ht="25.95" customHeight="1" x14ac:dyDescent="0.3">
      <c r="L43" s="62" t="s">
        <v>157</v>
      </c>
      <c r="M43" s="70" t="s">
        <v>166</v>
      </c>
      <c r="N43" s="70"/>
    </row>
    <row r="44" spans="12:14" ht="30.6" customHeight="1" x14ac:dyDescent="0.3">
      <c r="L44" s="62" t="s">
        <v>158</v>
      </c>
      <c r="M44" s="70" t="s">
        <v>167</v>
      </c>
      <c r="N44" s="70"/>
    </row>
    <row r="45" spans="12:14" ht="25.95" customHeight="1" x14ac:dyDescent="0.3">
      <c r="L45" s="62" t="s">
        <v>159</v>
      </c>
      <c r="M45" s="71" t="s">
        <v>168</v>
      </c>
      <c r="N45" s="71"/>
    </row>
    <row r="46" spans="12:14" ht="22.5" customHeight="1" x14ac:dyDescent="0.3">
      <c r="M46" s="6"/>
      <c r="N46" s="6"/>
    </row>
  </sheetData>
  <mergeCells count="20">
    <mergeCell ref="A4:A8"/>
    <mergeCell ref="D11:H11"/>
    <mergeCell ref="A2:L2"/>
    <mergeCell ref="L4:N4"/>
    <mergeCell ref="L5:N5"/>
    <mergeCell ref="L6:N6"/>
    <mergeCell ref="L7:N7"/>
    <mergeCell ref="L8:N8"/>
    <mergeCell ref="M34:N34"/>
    <mergeCell ref="M35:N35"/>
    <mergeCell ref="M36:N36"/>
    <mergeCell ref="M37:N37"/>
    <mergeCell ref="M38:N38"/>
    <mergeCell ref="M44:N44"/>
    <mergeCell ref="M45:N45"/>
    <mergeCell ref="M39:N39"/>
    <mergeCell ref="M40:N40"/>
    <mergeCell ref="M41:N41"/>
    <mergeCell ref="M42:N42"/>
    <mergeCell ref="M43:N4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87530-445B-403D-A298-23E86288CEA0}">
  <dimension ref="B2:D18"/>
  <sheetViews>
    <sheetView showGridLines="0" workbookViewId="0">
      <selection activeCell="C20" sqref="C20"/>
    </sheetView>
  </sheetViews>
  <sheetFormatPr defaultColWidth="9.109375" defaultRowHeight="15.6" x14ac:dyDescent="0.3"/>
  <cols>
    <col min="1" max="1" width="9.109375" style="2"/>
    <col min="2" max="2" width="59.44140625" style="2" bestFit="1" customWidth="1"/>
    <col min="3" max="3" width="75.5546875" style="2" bestFit="1" customWidth="1"/>
    <col min="4" max="4" width="84.109375" style="2" bestFit="1" customWidth="1"/>
    <col min="5" max="16384" width="9.109375" style="2"/>
  </cols>
  <sheetData>
    <row r="2" spans="2:4" ht="6" customHeight="1" x14ac:dyDescent="0.3">
      <c r="B2" s="69"/>
      <c r="C2" s="69"/>
      <c r="D2" s="69"/>
    </row>
    <row r="3" spans="2:4" x14ac:dyDescent="0.3">
      <c r="B3" s="66"/>
      <c r="C3" s="66"/>
      <c r="D3" s="66"/>
    </row>
    <row r="4" spans="2:4" x14ac:dyDescent="0.3">
      <c r="B4" s="67" t="s">
        <v>175</v>
      </c>
      <c r="C4" s="66"/>
      <c r="D4" s="67" t="s">
        <v>181</v>
      </c>
    </row>
    <row r="5" spans="2:4" x14ac:dyDescent="0.3">
      <c r="B5" s="67" t="s">
        <v>178</v>
      </c>
      <c r="C5" s="66"/>
      <c r="D5" s="86" t="s">
        <v>182</v>
      </c>
    </row>
    <row r="6" spans="2:4" ht="40.5" customHeight="1" x14ac:dyDescent="0.3">
      <c r="B6" s="86" t="s">
        <v>177</v>
      </c>
      <c r="C6" s="86"/>
      <c r="D6" s="86"/>
    </row>
    <row r="7" spans="2:4" ht="5.25" customHeight="1" x14ac:dyDescent="0.3">
      <c r="B7" s="66" t="s">
        <v>176</v>
      </c>
      <c r="C7" s="66"/>
      <c r="D7" s="66"/>
    </row>
    <row r="8" spans="2:4" ht="40.5" customHeight="1" x14ac:dyDescent="0.3">
      <c r="B8" s="86" t="s">
        <v>179</v>
      </c>
      <c r="C8" s="86"/>
      <c r="D8" s="68"/>
    </row>
    <row r="9" spans="2:4" ht="8.25" customHeight="1" x14ac:dyDescent="0.3">
      <c r="B9" s="66"/>
      <c r="C9" s="66"/>
      <c r="D9" s="66"/>
    </row>
    <row r="10" spans="2:4" ht="40.5" customHeight="1" x14ac:dyDescent="0.3">
      <c r="B10" s="86" t="s">
        <v>180</v>
      </c>
      <c r="C10" s="86"/>
      <c r="D10" s="66"/>
    </row>
    <row r="11" spans="2:4" ht="6" customHeight="1" x14ac:dyDescent="0.3">
      <c r="B11" s="69"/>
      <c r="C11" s="69"/>
      <c r="D11" s="69"/>
    </row>
    <row r="12" spans="2:4" ht="7.5" customHeight="1" x14ac:dyDescent="0.3"/>
    <row r="13" spans="2:4" ht="7.5" customHeight="1" x14ac:dyDescent="0.3"/>
    <row r="14" spans="2:4" ht="7.5" customHeight="1" x14ac:dyDescent="0.3"/>
    <row r="15" spans="2:4" ht="7.5" customHeight="1" x14ac:dyDescent="0.3"/>
    <row r="16" spans="2:4" x14ac:dyDescent="0.3">
      <c r="B16" s="42" t="s">
        <v>183</v>
      </c>
    </row>
    <row r="18" spans="2:4" x14ac:dyDescent="0.3">
      <c r="B18" s="65" t="s">
        <v>172</v>
      </c>
      <c r="C18" s="65" t="s">
        <v>173</v>
      </c>
      <c r="D18" s="65" t="s">
        <v>174</v>
      </c>
    </row>
  </sheetData>
  <mergeCells count="4">
    <mergeCell ref="B6:C6"/>
    <mergeCell ref="B8:C8"/>
    <mergeCell ref="B10:C10"/>
    <mergeCell ref="D5:D6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18418-99E1-411D-BEE0-2EC29F1405F3}">
  <sheetPr>
    <pageSetUpPr fitToPage="1"/>
  </sheetPr>
  <dimension ref="B1:V9"/>
  <sheetViews>
    <sheetView showGridLines="0" tabSelected="1" zoomScale="85" zoomScaleNormal="85" workbookViewId="0">
      <selection activeCell="F15" sqref="F15"/>
    </sheetView>
  </sheetViews>
  <sheetFormatPr defaultColWidth="9.109375" defaultRowHeight="19.95" customHeight="1" x14ac:dyDescent="0.3"/>
  <cols>
    <col min="1" max="1" width="6.33203125" style="2" bestFit="1" customWidth="1"/>
    <col min="2" max="2" width="3.6640625" style="4" bestFit="1" customWidth="1"/>
    <col min="3" max="3" width="16" style="2" bestFit="1" customWidth="1"/>
    <col min="4" max="4" width="9.88671875" style="2" bestFit="1" customWidth="1"/>
    <col min="5" max="5" width="44.33203125" style="2" customWidth="1"/>
    <col min="6" max="6" width="71.5546875" style="2" customWidth="1"/>
    <col min="7" max="7" width="52.109375" style="2" customWidth="1"/>
    <col min="8" max="8" width="37.33203125" style="2" bestFit="1" customWidth="1"/>
    <col min="9" max="9" width="31.109375" style="2" bestFit="1" customWidth="1"/>
    <col min="10" max="10" width="16.44140625" style="2" customWidth="1"/>
    <col min="11" max="11" width="11.44140625" style="2" bestFit="1" customWidth="1"/>
    <col min="12" max="12" width="13.88671875" style="4" bestFit="1" customWidth="1"/>
    <col min="13" max="13" width="15.5546875" style="2" customWidth="1"/>
    <col min="14" max="14" width="18.109375" style="2" bestFit="1" customWidth="1"/>
    <col min="15" max="15" width="14.109375" style="4" bestFit="1" customWidth="1"/>
    <col min="16" max="16" width="15.5546875" style="4" bestFit="1" customWidth="1"/>
    <col min="17" max="17" width="32" style="4" customWidth="1"/>
    <col min="18" max="18" width="9.6640625" style="2" bestFit="1" customWidth="1"/>
    <col min="19" max="19" width="20.5546875" bestFit="1" customWidth="1"/>
    <col min="20" max="20" width="19.88671875" customWidth="1"/>
    <col min="21" max="21" width="23.5546875" style="2" bestFit="1" customWidth="1"/>
    <col min="22" max="22" width="17.33203125" style="2" bestFit="1" customWidth="1"/>
    <col min="23" max="16384" width="9.109375" style="2"/>
  </cols>
  <sheetData>
    <row r="1" spans="2:22" ht="19.95" customHeight="1" x14ac:dyDescent="0.3">
      <c r="S1" s="2"/>
      <c r="T1" s="2"/>
    </row>
    <row r="2" spans="2:22" ht="19.95" customHeight="1" x14ac:dyDescent="0.3">
      <c r="B2" s="89" t="s">
        <v>130</v>
      </c>
      <c r="C2" s="89"/>
      <c r="D2" s="92"/>
      <c r="E2" s="92"/>
      <c r="I2" s="50"/>
      <c r="J2" s="52"/>
      <c r="S2" s="2"/>
      <c r="T2" s="2"/>
    </row>
    <row r="3" spans="2:22" ht="19.95" customHeight="1" x14ac:dyDescent="0.3">
      <c r="B3" s="49"/>
      <c r="C3" s="49"/>
      <c r="D3" s="49"/>
      <c r="E3" s="49"/>
      <c r="F3" s="51"/>
      <c r="S3" s="2"/>
      <c r="T3" s="2"/>
    </row>
    <row r="4" spans="2:22" ht="19.95" customHeight="1" x14ac:dyDescent="0.3">
      <c r="B4" s="49"/>
      <c r="C4" s="49"/>
      <c r="D4" s="49"/>
      <c r="E4" s="49"/>
      <c r="F4" s="50"/>
      <c r="G4" s="43"/>
      <c r="S4" s="2"/>
      <c r="T4" s="2"/>
    </row>
    <row r="5" spans="2:22" ht="19.95" customHeight="1" x14ac:dyDescent="0.3">
      <c r="B5" s="89" t="s">
        <v>94</v>
      </c>
      <c r="C5" s="89"/>
      <c r="D5" s="90" t="s">
        <v>184</v>
      </c>
      <c r="E5" s="90"/>
      <c r="F5" s="90"/>
      <c r="G5" s="90"/>
      <c r="H5" s="42"/>
      <c r="S5" s="2"/>
      <c r="T5" s="2"/>
    </row>
    <row r="6" spans="2:22" ht="19.95" customHeight="1" x14ac:dyDescent="0.3">
      <c r="B6" s="50"/>
      <c r="C6" s="50"/>
      <c r="D6" s="52"/>
      <c r="E6" s="52"/>
      <c r="F6" s="52"/>
      <c r="G6" s="52"/>
      <c r="H6" s="42"/>
      <c r="S6" s="2"/>
      <c r="T6" s="2"/>
    </row>
    <row r="7" spans="2:22" ht="19.95" customHeight="1" x14ac:dyDescent="0.3">
      <c r="B7" s="91" t="s">
        <v>124</v>
      </c>
      <c r="C7" s="91"/>
      <c r="D7" s="91"/>
      <c r="E7" s="91"/>
      <c r="F7" s="91"/>
      <c r="G7" s="91"/>
      <c r="H7" s="91"/>
      <c r="I7" s="91"/>
      <c r="J7" s="87" t="s">
        <v>126</v>
      </c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</row>
    <row r="8" spans="2:22" ht="19.95" customHeight="1" x14ac:dyDescent="0.3">
      <c r="B8" s="55" t="s">
        <v>43</v>
      </c>
      <c r="C8" s="56" t="s">
        <v>2</v>
      </c>
      <c r="D8" s="56" t="s">
        <v>0</v>
      </c>
      <c r="E8" s="56" t="s">
        <v>185</v>
      </c>
      <c r="F8" s="56" t="s">
        <v>1</v>
      </c>
      <c r="G8" s="57" t="s">
        <v>3</v>
      </c>
      <c r="H8" s="57" t="s">
        <v>4</v>
      </c>
      <c r="I8" s="56" t="s">
        <v>16</v>
      </c>
      <c r="J8" s="54" t="s">
        <v>37</v>
      </c>
      <c r="K8" s="54" t="s">
        <v>38</v>
      </c>
      <c r="L8" s="54" t="s">
        <v>39</v>
      </c>
      <c r="M8" s="54" t="s">
        <v>42</v>
      </c>
      <c r="N8" s="54" t="s">
        <v>57</v>
      </c>
      <c r="O8" s="54" t="s">
        <v>53</v>
      </c>
      <c r="P8" s="54" t="s">
        <v>52</v>
      </c>
      <c r="Q8" s="54" t="s">
        <v>125</v>
      </c>
      <c r="R8" s="54" t="s">
        <v>58</v>
      </c>
      <c r="S8" s="54" t="s">
        <v>40</v>
      </c>
      <c r="T8" s="54" t="s">
        <v>93</v>
      </c>
      <c r="U8" s="54" t="s">
        <v>92</v>
      </c>
      <c r="V8" s="53" t="s">
        <v>91</v>
      </c>
    </row>
    <row r="9" spans="2:22" ht="19.95" customHeight="1" x14ac:dyDescent="0.3">
      <c r="B9" s="37">
        <v>1</v>
      </c>
      <c r="C9" s="64"/>
      <c r="D9" s="2" t="str">
        <f>IF(MapaRisco[[#This Row],[Data de Registro]]="","",$D$2)</f>
        <v/>
      </c>
      <c r="G9" s="3"/>
      <c r="L9" s="4" t="str">
        <f>IF(AND(MapaRisco[[#This Row],[Probabilidade]]&lt;&gt;"",MapaRisco[[#This Row],[Impacto]]&lt;&gt;""),IFERROR(VLOOKUP(MapaRisco[[#This Row],[Probabilidade]],Probabilidade,2,FALSE),"") * IFERROR(VLOOKUP(MapaRisco[[#This Row],[Impacto]],Impacto,2,FALSE),""),"")</f>
        <v/>
      </c>
      <c r="M9" s="2" t="str">
        <f>IF(MapaRisco[[#This Row],[Nível do Risco]]="","",IF(MapaRisco[[#This Row],[Nível do Risco]]&lt;=6,"Baixo",IF(MapaRisco[[#This Row],[Nível do Risco]]&lt;=12,"Moderado",IF(MapaRisco[[#This Row],[Nível do Risco]]&lt;=16,"Alto",IF(MapaRisco[[#This Row],[Nível do Risco]]&gt;=17,"Crítico","")))))</f>
        <v/>
      </c>
      <c r="O9" s="4" t="str">
        <f>IF(MapaRisco[[#This Row],[Controles Internos]]="","",MapaRisco[[#This Row],[Nível do Risco]]*VLOOKUP(MapaRisco[[#This Row],[Controles Internos]],Controles,2,FALSE))</f>
        <v/>
      </c>
      <c r="P9" s="6" t="str">
        <f>IF(MapaRisco[[#This Row],[Classificação]]="","",IF(MapaRisco[[#This Row],[Risco Residual]]&lt;=6,"Baixo",IF(MapaRisco[[#This Row],[Risco Residual]]&lt;=12,"Moderado",IF(MapaRisco[[#This Row],[Risco Residual]]&lt;=16,"Alto","Crítico"))))</f>
        <v/>
      </c>
      <c r="Q9" s="6"/>
      <c r="R9" s="2" t="str">
        <f>IF(MapaRisco[[#This Row],[Reclassificação]]="Baixo","Aceitar",IF(MapaRisco[[#This Row],[Reclassificação]]="Moderado","Monitorar",IF(MapaRisco[[#This Row],[Reclassificação]]="Alto","Tratar",IF(MapaRisco[[#This Row],[Reclassificação]]="Crítico","Tratar",""))))</f>
        <v/>
      </c>
      <c r="S9" s="4" t="str">
        <f>IF(MapaRisco[[#This Row],[Risco Residual]]="","",RANK(MapaRisco[[#This Row],[Risco Residual]],MapaRisco[Risco Residual],0))</f>
        <v/>
      </c>
      <c r="T9" s="4"/>
      <c r="U9" s="4" t="str">
        <f>IF(MapaRisco[[#This Row],[Ação]]="Tratar","Sim",IF(MapaRisco[[#This Row],[Ação]]="Monitorar","Opcional",IF(MapaRisco[[#This Row],[Ação]]="Aceitar","Opcional","")))</f>
        <v/>
      </c>
      <c r="V9" s="4" t="str">
        <f>IF(MapaRisco[[#This Row],[Requer Plano de Ação]]&lt;&gt;"",COUNTIF(Tabela1[IdRisco],MapaRisco[[#This Row],[Id]]),"")</f>
        <v/>
      </c>
    </row>
  </sheetData>
  <mergeCells count="6">
    <mergeCell ref="J7:U7"/>
    <mergeCell ref="B5:C5"/>
    <mergeCell ref="B2:C2"/>
    <mergeCell ref="D5:G5"/>
    <mergeCell ref="B7:I7"/>
    <mergeCell ref="D2:E2"/>
  </mergeCells>
  <conditionalFormatting sqref="M9 P9:Q9">
    <cfRule type="containsText" dxfId="4" priority="3" operator="containsText" text="Crítico">
      <formula>NOT(ISERROR(SEARCH("Crítico",M9)))</formula>
    </cfRule>
    <cfRule type="containsText" dxfId="3" priority="4" operator="containsText" text="Alto">
      <formula>NOT(ISERROR(SEARCH("Alto",M9)))</formula>
    </cfRule>
    <cfRule type="containsText" dxfId="2" priority="5" operator="containsText" text="Moderado">
      <formula>NOT(ISERROR(SEARCH("Moderado",M9)))</formula>
    </cfRule>
    <cfRule type="containsText" dxfId="1" priority="6" operator="containsText" text="Baixo">
      <formula>NOT(ISERROR(SEARCH("Baixo",M9)))</formula>
    </cfRule>
  </conditionalFormatting>
  <conditionalFormatting sqref="U9">
    <cfRule type="containsText" dxfId="0" priority="1" operator="containsText" text="Sim">
      <formula>NOT(ISERROR(SEARCH("Sim",U9)))</formula>
    </cfRule>
  </conditionalFormatting>
  <dataValidations count="1">
    <dataValidation type="list" allowBlank="1" showInputMessage="1" showErrorMessage="1" sqref="T9" xr:uid="{DA332A67-4A27-4605-9ACA-06AAD9AC090B}">
      <formula1>"Aceitar, Mitigar,Transferir,Evitar"</formula1>
    </dataValidation>
  </dataValidations>
  <pageMargins left="0.25" right="0.25" top="0.75" bottom="0.75" header="0.3" footer="0.3"/>
  <pageSetup paperSize="3" scale="53" orientation="landscape" r:id="rId1"/>
  <ignoredErrors>
    <ignoredError sqref="B9" calculatedColumn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8" operator="containsText" id="{CB1DD7B4-F10F-47AB-89A4-0F72FBC5B495}">
            <xm:f>NOT(ISERROR(SEARCH(Categorias!$J$6,J9)))</xm:f>
            <xm:f>Categorias!$J$6</xm:f>
            <x14:dxf>
              <fill>
                <patternFill>
                  <bgColor rgb="FFEC987B"/>
                </patternFill>
              </fill>
            </x14:dxf>
          </x14:cfRule>
          <x14:cfRule type="containsText" priority="25" operator="containsText" id="{310D55FC-3D32-4D2B-9642-8894396FC162}">
            <xm:f>NOT(ISERROR(SEARCH(Categorias!$J$5,J9)))</xm:f>
            <xm:f>Categorias!$J$5</xm:f>
            <x14:dxf>
              <fill>
                <patternFill>
                  <bgColor rgb="FFFFA41D"/>
                </patternFill>
              </fill>
            </x14:dxf>
          </x14:cfRule>
          <x14:cfRule type="containsText" priority="26" operator="containsText" id="{BD208628-9D7A-442B-BD93-D00657B93F5D}">
            <xm:f>NOT(ISERROR(SEARCH(Categorias!$J$4,J9)))</xm:f>
            <xm:f>Categorias!$J$4</xm:f>
            <x14:dxf>
              <fill>
                <patternFill>
                  <bgColor rgb="FFFED969"/>
                </patternFill>
              </fill>
            </x14:dxf>
          </x14:cfRule>
          <x14:cfRule type="containsText" priority="27" operator="containsText" id="{7EAF48BC-E688-4BBC-826C-90CCBAC32442}">
            <xm:f>NOT(ISERROR(SEARCH(Categorias!$J$3,J9)))</xm:f>
            <xm:f>Categorias!$J$3</xm:f>
            <x14:dxf>
              <fill>
                <patternFill>
                  <bgColor rgb="FFB4C72B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containsText" priority="34" operator="containsText" id="{40BEB9F6-B0FF-4CFD-931B-FF5BB57C6448}">
            <xm:f>NOT(ISERROR(SEARCH(Categorias!$M$6,K9)))</xm:f>
            <xm:f>Categorias!$M$6</xm:f>
            <x14:dxf>
              <fill>
                <patternFill>
                  <bgColor rgb="FFEC987B"/>
                </patternFill>
              </fill>
            </x14:dxf>
          </x14:cfRule>
          <x14:cfRule type="containsText" priority="35" operator="containsText" id="{8DFB54F6-FAF1-4C9C-B5F1-9E3DD79C45A3}">
            <xm:f>NOT(ISERROR(SEARCH(Categorias!$M$5,K9)))</xm:f>
            <xm:f>Categorias!$M$5</xm:f>
            <x14:dxf>
              <fill>
                <patternFill>
                  <bgColor rgb="FFFFA41D"/>
                </patternFill>
              </fill>
            </x14:dxf>
          </x14:cfRule>
          <x14:cfRule type="containsText" priority="36" operator="containsText" id="{A2D209D0-30C1-4525-9F24-5EC277715769}">
            <xm:f>NOT(ISERROR(SEARCH(Categorias!$M$4,K9)))</xm:f>
            <xm:f>Categorias!$M$4</xm:f>
            <x14:dxf>
              <fill>
                <patternFill>
                  <bgColor rgb="FFFED969"/>
                </patternFill>
              </fill>
            </x14:dxf>
          </x14:cfRule>
          <x14:cfRule type="containsText" priority="37" operator="containsText" id="{1ECCE29F-DE8C-4267-BD9C-3F0EA916B806}">
            <xm:f>NOT(ISERROR(SEARCH(Categorias!$M$3,K9)))</xm:f>
            <xm:f>Categorias!$M$3</xm:f>
            <x14:dxf>
              <fill>
                <patternFill>
                  <bgColor rgb="FFB4C72B"/>
                </patternFill>
              </fill>
            </x14:dxf>
          </x14:cfRule>
          <x14:cfRule type="containsText" priority="38" operator="containsText" id="{9335F758-C7D6-495B-B8E9-B93227D9801B}">
            <xm:f>NOT(ISERROR(SEARCH(Categorias!$M$2,K9)))</xm:f>
            <xm:f>Categorias!$M$2</xm:f>
            <x14:dxf>
              <fill>
                <patternFill>
                  <bgColor rgb="FFD2E070"/>
                </patternFill>
              </fill>
            </x14:dxf>
          </x14:cfRule>
          <xm:sqref>K9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Erro" error="Selecione apenas as categorias informadas" xr:uid="{03A8A728-5C7E-4AF9-84FD-683944B1347C}">
          <x14:formula1>
            <xm:f>Categorias!$A$2:$A$8</xm:f>
          </x14:formula1>
          <xm:sqref>I9</xm:sqref>
        </x14:dataValidation>
        <x14:dataValidation type="list" allowBlank="1" showInputMessage="1" showErrorMessage="1" errorTitle="Erro" error="Selecione o controle disponível na lista!" xr:uid="{42BD9838-815D-443E-BAD0-E19317D64F42}">
          <x14:formula1>
            <xm:f>Categorias!$C$2:$C$6</xm:f>
          </x14:formula1>
          <xm:sqref>N9</xm:sqref>
        </x14:dataValidation>
        <x14:dataValidation type="list" allowBlank="1" showInputMessage="1" showErrorMessage="1" errorTitle="Erro" error="Selecione a partir box indicado" xr:uid="{BE2820CF-C49F-42C7-874A-C5EB2075DB7B}">
          <x14:formula1>
            <xm:f>Categorias!$J$2:$J$6</xm:f>
          </x14:formula1>
          <xm:sqref>J9</xm:sqref>
        </x14:dataValidation>
        <x14:dataValidation type="list" allowBlank="1" showInputMessage="1" showErrorMessage="1" xr:uid="{531D99C6-2CAB-4AE1-8A86-C8DA58F2E61A}">
          <x14:formula1>
            <xm:f>Categorias!$M$2:$M$6</xm:f>
          </x14:formula1>
          <xm:sqref>K9</xm:sqref>
        </x14:dataValidation>
        <x14:dataValidation type="list" errorStyle="warning" allowBlank="1" showInputMessage="1" showErrorMessage="1" errorTitle="Atenção" error="Não é um objetivo estratégico do PDI 2024 - 2031" xr:uid="{2BE73AC0-D6B0-4F41-B447-267F8E81BD8C}">
          <x14:formula1>
            <xm:f>Processo!$C$19:$C$45</xm:f>
          </x14:formula1>
          <xm:sqref>E9</xm:sqref>
        </x14:dataValidation>
        <x14:dataValidation type="list" allowBlank="1" showInputMessage="1" showErrorMessage="1" xr:uid="{263CCB18-16AF-4713-BD31-B33927BD15BE}">
          <x14:formula1>
            <xm:f>Categorias!$F$2:$F$32</xm:f>
          </x14:formula1>
          <xm:sqref>D2:D3 D4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2DB84-D38D-42B4-BB99-73E4008B12F6}">
  <sheetPr>
    <pageSetUpPr fitToPage="1"/>
  </sheetPr>
  <dimension ref="B1:O4"/>
  <sheetViews>
    <sheetView showGridLines="0" zoomScale="115" zoomScaleNormal="115" workbookViewId="0">
      <selection activeCell="B4" sqref="B4"/>
    </sheetView>
  </sheetViews>
  <sheetFormatPr defaultColWidth="9.109375" defaultRowHeight="25.5" customHeight="1" x14ac:dyDescent="0.3"/>
  <cols>
    <col min="1" max="1" width="3.44140625" style="2" customWidth="1"/>
    <col min="2" max="2" width="12.109375" style="2" customWidth="1"/>
    <col min="3" max="3" width="42.88671875" style="2" bestFit="1" customWidth="1"/>
    <col min="4" max="4" width="63.5546875" style="2" bestFit="1" customWidth="1"/>
    <col min="5" max="5" width="64.33203125" style="2" customWidth="1"/>
    <col min="6" max="6" width="35" style="2" customWidth="1"/>
    <col min="7" max="7" width="24.6640625" style="2" customWidth="1"/>
    <col min="8" max="9" width="16.6640625" style="6" customWidth="1"/>
    <col min="10" max="12" width="35.6640625" style="6" customWidth="1"/>
    <col min="13" max="13" width="17.33203125" style="6" bestFit="1" customWidth="1"/>
    <col min="14" max="14" width="18" style="2" customWidth="1"/>
    <col min="15" max="15" width="23" style="2" bestFit="1" customWidth="1"/>
    <col min="16" max="16384" width="9.109375" style="2"/>
  </cols>
  <sheetData>
    <row r="1" spans="2:15" ht="25.2" customHeight="1" x14ac:dyDescent="0.3">
      <c r="B1" s="42"/>
    </row>
    <row r="3" spans="2:15" ht="28.5" customHeight="1" x14ac:dyDescent="0.3">
      <c r="B3" s="6" t="s">
        <v>54</v>
      </c>
      <c r="C3" s="6" t="s">
        <v>55</v>
      </c>
      <c r="D3" s="6" t="s">
        <v>56</v>
      </c>
      <c r="E3" s="6" t="s">
        <v>170</v>
      </c>
      <c r="F3" s="6" t="s">
        <v>171</v>
      </c>
      <c r="G3" s="6" t="s">
        <v>0</v>
      </c>
      <c r="H3" s="6" t="s">
        <v>89</v>
      </c>
      <c r="I3" s="6" t="s">
        <v>90</v>
      </c>
      <c r="J3" s="59" t="s">
        <v>127</v>
      </c>
      <c r="K3" s="59" t="s">
        <v>128</v>
      </c>
      <c r="L3" s="59" t="s">
        <v>129</v>
      </c>
      <c r="M3" s="58" t="s">
        <v>121</v>
      </c>
      <c r="N3" s="58" t="s">
        <v>122</v>
      </c>
      <c r="O3" s="58" t="s">
        <v>123</v>
      </c>
    </row>
    <row r="4" spans="2:15" ht="25.95" customHeight="1" x14ac:dyDescent="0.3">
      <c r="B4" s="4"/>
      <c r="C4" s="2" t="str">
        <f>IFERROR(VLOOKUP(Tabela1[[#This Row],[IdRisco]],MapaRisco[],5,FALSE),"")</f>
        <v/>
      </c>
      <c r="D4" s="2" t="str">
        <f>IFERROR(VLOOKUP(Tabela1[[#This Row],[IdRisco]],MapaRisco[],6,FALSE),"")</f>
        <v/>
      </c>
      <c r="H4" s="7"/>
      <c r="I4" s="7"/>
      <c r="J4" s="60"/>
      <c r="K4" s="60"/>
      <c r="L4" s="60"/>
      <c r="M4" s="7"/>
    </row>
  </sheetData>
  <conditionalFormatting sqref="B4">
    <cfRule type="notContainsBlanks" priority="1">
      <formula>LEN(TRIM(B4))&gt;0</formula>
    </cfRule>
  </conditionalFormatting>
  <dataValidations count="3">
    <dataValidation type="list" allowBlank="1" showInputMessage="1" showErrorMessage="1" sqref="N4" xr:uid="{942AD6EE-78A8-4930-8B39-E9DE6EA6EEB5}">
      <formula1>"Planejada, Iniciada, Cancelada, Realizada"</formula1>
    </dataValidation>
    <dataValidation type="list" allowBlank="1" showInputMessage="1" showErrorMessage="1" sqref="M4" xr:uid="{7A4F6D59-EAEF-4EAB-B04D-9DACB83EBCD1}">
      <formula1>"Ocorreu, Controlado, Não ocorreu"</formula1>
    </dataValidation>
    <dataValidation type="list" allowBlank="1" showInputMessage="1" showErrorMessage="1" sqref="O4" xr:uid="{1493BE49-4C56-40C0-A1C5-E9E5F9A30369}">
      <formula1>"Efetiva, Sem efetividade"</formula1>
    </dataValidation>
  </dataValidations>
  <pageMargins left="0.25" right="0.25" top="0.75" bottom="0.75" header="0.3" footer="0.3"/>
  <pageSetup paperSize="3" scale="84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Aviso de Prioridade" error="Risco não é uma prioridade!" xr:uid="{94CA104E-4459-4FFA-ACF6-EE140FF1B6C6}">
          <x14:formula1>
            <xm:f>_xlfn.ANCHORARRAY(Categorias!$H$2)</xm:f>
          </x14:formula1>
          <xm:sqref>B4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Categorias</vt:lpstr>
      <vt:lpstr>Matriz de risco</vt:lpstr>
      <vt:lpstr>Processo</vt:lpstr>
      <vt:lpstr>Mapa de Riscos</vt:lpstr>
      <vt:lpstr>Plano de Respostas</vt:lpstr>
      <vt:lpstr>Controles</vt:lpstr>
      <vt:lpstr>Probabilidade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</dc:creator>
  <cp:lastModifiedBy>Ediclei dos Santos Oliveira</cp:lastModifiedBy>
  <cp:lastPrinted>2023-08-01T20:36:38Z</cp:lastPrinted>
  <dcterms:created xsi:type="dcterms:W3CDTF">2022-10-11T14:19:19Z</dcterms:created>
  <dcterms:modified xsi:type="dcterms:W3CDTF">2025-02-25T18:24:45Z</dcterms:modified>
</cp:coreProperties>
</file>